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150" windowWidth="13245" windowHeight="6345" tabRatio="893"/>
  </bookViews>
  <sheets>
    <sheet name="CER" sheetId="1" r:id="rId1"/>
    <sheet name="DDI" sheetId="2" r:id="rId2"/>
    <sheet name="SDF" sheetId="3" r:id="rId3"/>
    <sheet name="EC" sheetId="5" r:id="rId4"/>
    <sheet name="NOI Application" sheetId="6" r:id="rId5"/>
    <sheet name="CalwaterID stats" sheetId="4" r:id="rId6"/>
    <sheet name="MRP template" sheetId="7" r:id="rId7"/>
    <sheet name="MRP guide" sheetId="10" r:id="rId8"/>
  </sheets>
  <definedNames>
    <definedName name="_xlnm.Print_Area" localSheetId="0">CER!$A$1:$K$27</definedName>
    <definedName name="_xlnm.Print_Area" localSheetId="1">DDI!$A$1:$H$34</definedName>
    <definedName name="_xlnm.Print_Area" localSheetId="7">'MRP guide'!$B$1:$M$44</definedName>
    <definedName name="_xlnm.Print_Area" localSheetId="6">'MRP template'!$A$1:$L$12</definedName>
    <definedName name="_xlnm.Print_Area" localSheetId="4">'NOI Application'!$B$3:$P$70</definedName>
    <definedName name="_xlnm.Print_Area" localSheetId="2">SDF!$A$1:$M$57</definedName>
  </definedNames>
  <calcPr calcId="145621"/>
</workbook>
</file>

<file path=xl/calcChain.xml><?xml version="1.0" encoding="utf-8"?>
<calcChain xmlns="http://schemas.openxmlformats.org/spreadsheetml/2006/main">
  <c r="B10" i="3" l="1"/>
  <c r="C10" i="3"/>
  <c r="D10" i="3"/>
  <c r="E10" i="3"/>
  <c r="F10" i="3"/>
  <c r="B12" i="3"/>
  <c r="C12" i="3"/>
  <c r="D12" i="3"/>
  <c r="E12" i="3"/>
  <c r="F12" i="3"/>
  <c r="M12" i="4" l="1"/>
  <c r="N12" i="4"/>
  <c r="O12" i="4" s="1"/>
  <c r="H12" i="4" s="1"/>
  <c r="M13" i="4"/>
  <c r="N13" i="4"/>
  <c r="O13" i="4" s="1"/>
  <c r="H13" i="4" s="1"/>
  <c r="M14" i="4"/>
  <c r="N14" i="4"/>
  <c r="O14" i="4" s="1"/>
  <c r="H14" i="4" s="1"/>
  <c r="M15" i="4"/>
  <c r="N15" i="4"/>
  <c r="O15" i="4" s="1"/>
  <c r="H15" i="4" s="1"/>
  <c r="M16" i="4"/>
  <c r="N16" i="4"/>
  <c r="O16" i="4" s="1"/>
  <c r="H16" i="4" s="1"/>
  <c r="M17" i="4"/>
  <c r="N17" i="4"/>
  <c r="O17" i="4" s="1"/>
  <c r="H17" i="4" s="1"/>
  <c r="M18" i="4"/>
  <c r="N18" i="4"/>
  <c r="O18" i="4" s="1"/>
  <c r="H18" i="4" s="1"/>
  <c r="M19" i="4"/>
  <c r="N19" i="4"/>
  <c r="O19" i="4" s="1"/>
  <c r="H19" i="4" s="1"/>
  <c r="M20" i="4"/>
  <c r="N20" i="4"/>
  <c r="O20" i="4" s="1"/>
  <c r="H20" i="4" s="1"/>
  <c r="M21" i="4"/>
  <c r="N21" i="4"/>
  <c r="O21" i="4" s="1"/>
  <c r="H21" i="4" s="1"/>
  <c r="M22" i="4"/>
  <c r="N22" i="4"/>
  <c r="O22" i="4" s="1"/>
  <c r="H22" i="4" s="1"/>
  <c r="M23" i="4"/>
  <c r="N23" i="4"/>
  <c r="O23" i="4" s="1"/>
  <c r="H23" i="4" s="1"/>
  <c r="M24" i="4"/>
  <c r="N24" i="4"/>
  <c r="O24" i="4" s="1"/>
  <c r="H24" i="4" s="1"/>
  <c r="M25" i="4"/>
  <c r="N25" i="4"/>
  <c r="O25" i="4" s="1"/>
  <c r="H25" i="4" s="1"/>
  <c r="M26" i="4"/>
  <c r="N26" i="4"/>
  <c r="O26" i="4" s="1"/>
  <c r="H26" i="4" s="1"/>
  <c r="M27" i="4"/>
  <c r="N27" i="4"/>
  <c r="O27" i="4" s="1"/>
  <c r="H27" i="4" s="1"/>
  <c r="M28" i="4"/>
  <c r="N28" i="4"/>
  <c r="O28" i="4" s="1"/>
  <c r="H28" i="4" s="1"/>
  <c r="M29" i="4"/>
  <c r="N29" i="4"/>
  <c r="O29" i="4" s="1"/>
  <c r="H29" i="4" s="1"/>
  <c r="M30" i="4"/>
  <c r="N30" i="4"/>
  <c r="O30" i="4" s="1"/>
  <c r="H30" i="4" s="1"/>
  <c r="M31" i="4"/>
  <c r="N31" i="4"/>
  <c r="O31" i="4" s="1"/>
  <c r="H31" i="4" s="1"/>
  <c r="M32" i="4"/>
  <c r="N32" i="4"/>
  <c r="O32" i="4" s="1"/>
  <c r="H32" i="4" s="1"/>
  <c r="M33" i="4"/>
  <c r="N33" i="4"/>
  <c r="O33" i="4" s="1"/>
  <c r="H33" i="4" s="1"/>
  <c r="M34" i="4"/>
  <c r="N34" i="4"/>
  <c r="O34" i="4" s="1"/>
  <c r="H34" i="4" s="1"/>
  <c r="M35" i="4"/>
  <c r="N35" i="4"/>
  <c r="O35" i="4" s="1"/>
  <c r="H35" i="4" s="1"/>
  <c r="M36" i="4"/>
  <c r="N36" i="4"/>
  <c r="O36" i="4" s="1"/>
  <c r="H36" i="4" s="1"/>
  <c r="M37" i="4"/>
  <c r="N37" i="4"/>
  <c r="O37" i="4" s="1"/>
  <c r="H37" i="4" s="1"/>
  <c r="M38" i="4"/>
  <c r="N38" i="4"/>
  <c r="O38" i="4" s="1"/>
  <c r="H38" i="4" s="1"/>
  <c r="M39" i="4"/>
  <c r="N39" i="4"/>
  <c r="O39" i="4" s="1"/>
  <c r="H39" i="4" s="1"/>
  <c r="M4" i="4"/>
  <c r="N4" i="4"/>
  <c r="O4" i="4" s="1"/>
  <c r="H4" i="4" s="1"/>
  <c r="M5" i="4"/>
  <c r="N5" i="4"/>
  <c r="O5" i="4" s="1"/>
  <c r="H5" i="4" s="1"/>
  <c r="M6" i="4"/>
  <c r="N6" i="4"/>
  <c r="O6" i="4" s="1"/>
  <c r="H6" i="4" s="1"/>
  <c r="M7" i="4"/>
  <c r="N7" i="4"/>
  <c r="O7" i="4" s="1"/>
  <c r="H7" i="4" s="1"/>
  <c r="M8" i="4"/>
  <c r="N8" i="4"/>
  <c r="O8" i="4" s="1"/>
  <c r="H8" i="4" s="1"/>
  <c r="M9" i="4"/>
  <c r="N9" i="4"/>
  <c r="O9" i="4" s="1"/>
  <c r="H9" i="4" s="1"/>
  <c r="M10" i="4"/>
  <c r="N10" i="4"/>
  <c r="O10" i="4" s="1"/>
  <c r="H10" i="4" s="1"/>
  <c r="M11" i="4"/>
  <c r="N11" i="4"/>
  <c r="O11" i="4" s="1"/>
  <c r="H11" i="4" s="1"/>
  <c r="N3" i="4"/>
  <c r="O3" i="4" s="1"/>
  <c r="H3" i="4" s="1"/>
  <c r="M3" i="4"/>
  <c r="H20" i="1" l="1"/>
  <c r="H19" i="1"/>
  <c r="H15" i="6" l="1"/>
  <c r="N13" i="6"/>
  <c r="H13" i="6" s="1"/>
  <c r="E9" i="6" l="1"/>
  <c r="N9" i="6"/>
  <c r="N65" i="6" l="1"/>
  <c r="E7" i="6" l="1"/>
  <c r="E25" i="6"/>
  <c r="G41" i="3" l="1"/>
  <c r="L38" i="3" s="1"/>
  <c r="H40" i="3"/>
  <c r="C3" i="5" l="1"/>
  <c r="C4" i="5"/>
  <c r="C14" i="1" l="1"/>
  <c r="D14" i="1"/>
  <c r="G20" i="3"/>
  <c r="G40" i="4" l="1"/>
  <c r="F40" i="4"/>
  <c r="G24" i="2" l="1"/>
  <c r="G51" i="3" l="1"/>
  <c r="G54" i="3" l="1"/>
  <c r="E14" i="1" l="1"/>
  <c r="I21" i="1" l="1"/>
  <c r="B2" i="5" l="1"/>
  <c r="H34" i="3" l="1"/>
  <c r="D21" i="2" l="1"/>
  <c r="H20" i="3"/>
  <c r="L21" i="3" s="1"/>
  <c r="H46" i="3"/>
  <c r="B4" i="3"/>
  <c r="B3" i="3"/>
  <c r="G52" i="3"/>
  <c r="G55" i="3"/>
  <c r="G53" i="3"/>
  <c r="C4" i="2"/>
  <c r="C3" i="2"/>
  <c r="I40" i="3" l="1"/>
  <c r="J40" i="3"/>
  <c r="K40" i="3"/>
  <c r="L40" i="3"/>
  <c r="F56" i="3"/>
  <c r="I21" i="3"/>
  <c r="J21" i="3"/>
  <c r="K21" i="3"/>
  <c r="H21" i="3"/>
  <c r="I20" i="3"/>
  <c r="L20" i="3"/>
  <c r="K20" i="3"/>
  <c r="J20" i="3"/>
  <c r="I13" i="3" l="1"/>
  <c r="I19" i="1"/>
  <c r="I38" i="3" l="1"/>
  <c r="G29" i="3"/>
  <c r="I25" i="3" s="1"/>
  <c r="L39" i="3" l="1"/>
  <c r="K39" i="3"/>
  <c r="J39" i="3"/>
  <c r="I39" i="3"/>
  <c r="K38" i="3"/>
  <c r="J38" i="3"/>
  <c r="I24" i="3"/>
  <c r="J24" i="3"/>
  <c r="K24" i="3"/>
  <c r="L24" i="3"/>
  <c r="L26" i="3"/>
  <c r="K26" i="3"/>
  <c r="J26" i="3"/>
  <c r="I26" i="3"/>
  <c r="L25" i="3"/>
  <c r="K25" i="3"/>
  <c r="J25" i="3"/>
  <c r="I20" i="1"/>
  <c r="I22" i="1" s="1"/>
  <c r="J19" i="1" s="1"/>
  <c r="E12" i="1"/>
  <c r="H39" i="3" l="1"/>
  <c r="H38" i="3"/>
  <c r="H26" i="3"/>
  <c r="H25" i="3"/>
  <c r="H24" i="3"/>
  <c r="B2" i="3"/>
  <c r="F33" i="2"/>
  <c r="F32" i="2"/>
  <c r="F31" i="2"/>
  <c r="F29" i="2"/>
  <c r="F28" i="2"/>
  <c r="F27" i="2"/>
  <c r="G20" i="2"/>
  <c r="E20" i="2"/>
  <c r="G19" i="2"/>
  <c r="E19" i="2"/>
  <c r="G18" i="2"/>
  <c r="E18" i="2"/>
  <c r="G17" i="2"/>
  <c r="E17" i="2"/>
  <c r="G16" i="2"/>
  <c r="E16" i="2"/>
  <c r="G15" i="2"/>
  <c r="E15" i="2"/>
  <c r="G14" i="2"/>
  <c r="E14" i="2"/>
  <c r="G13" i="2"/>
  <c r="E13" i="2"/>
  <c r="G12" i="2"/>
  <c r="E12" i="2"/>
  <c r="B2" i="2"/>
  <c r="F14" i="1"/>
  <c r="F12" i="1"/>
  <c r="B2" i="1"/>
  <c r="G21" i="2" l="1"/>
  <c r="G25" i="2" s="1"/>
  <c r="L46" i="3"/>
  <c r="L34" i="3"/>
  <c r="G27" i="2"/>
  <c r="G28" i="2"/>
  <c r="G29" i="2"/>
  <c r="G31" i="2"/>
  <c r="G32" i="2"/>
  <c r="G33" i="2"/>
  <c r="H14" i="1"/>
  <c r="H12" i="1"/>
  <c r="I34" i="3"/>
  <c r="K34" i="3"/>
  <c r="I46" i="3"/>
  <c r="K46" i="3"/>
  <c r="J34" i="3"/>
  <c r="J46" i="3"/>
  <c r="K13" i="3" l="1"/>
  <c r="J13" i="3"/>
  <c r="J13" i="1"/>
  <c r="G6" i="2"/>
  <c r="E9" i="5" s="1"/>
  <c r="L13" i="3" l="1"/>
  <c r="L6" i="3" s="1"/>
  <c r="E10" i="5" s="1"/>
  <c r="J6" i="1"/>
  <c r="E8" i="5" s="1"/>
  <c r="G8" i="5" l="1"/>
</calcChain>
</file>

<file path=xl/sharedStrings.xml><?xml version="1.0" encoding="utf-8"?>
<sst xmlns="http://schemas.openxmlformats.org/spreadsheetml/2006/main" count="458" uniqueCount="293">
  <si>
    <t>Plan No.:</t>
  </si>
  <si>
    <t>Plan Name:</t>
  </si>
  <si>
    <t>Enter values in cells shaded yellow.</t>
  </si>
  <si>
    <t>CER</t>
  </si>
  <si>
    <t>THP acres</t>
  </si>
  <si>
    <t xml:space="preserve">Calwater ID Acres </t>
  </si>
  <si>
    <t>Acres Harvested in last 15 yrs</t>
  </si>
  <si>
    <t>Y</t>
  </si>
  <si>
    <t>N</t>
  </si>
  <si>
    <t xml:space="preserve"> </t>
  </si>
  <si>
    <t>Drainage Density Index</t>
  </si>
  <si>
    <t>DDI</t>
  </si>
  <si>
    <t>Stream Class</t>
  </si>
  <si>
    <t>Percent of stream class by slope range</t>
  </si>
  <si>
    <t>Stream Protection Zone widths (feet)</t>
  </si>
  <si>
    <t>Number of Arces in WLPZ</t>
  </si>
  <si>
    <t>I</t>
  </si>
  <si>
    <t>&lt; 30 slope</t>
  </si>
  <si>
    <t>30 - 50  slope</t>
  </si>
  <si>
    <t>&gt; 50 slope</t>
  </si>
  <si>
    <t>II</t>
  </si>
  <si>
    <t>III</t>
  </si>
  <si>
    <t>Stream Class 1</t>
  </si>
  <si>
    <t>Stream Class 2</t>
  </si>
  <si>
    <t>Stream Class 3</t>
  </si>
  <si>
    <t>Linear feet</t>
  </si>
  <si>
    <t>Existing</t>
  </si>
  <si>
    <t>Proposed</t>
  </si>
  <si>
    <t>Number of Crossings</t>
  </si>
  <si>
    <t>class III</t>
  </si>
  <si>
    <t>Skid Trails</t>
  </si>
  <si>
    <t xml:space="preserve"> Total</t>
  </si>
  <si>
    <t>Landings</t>
  </si>
  <si>
    <t>Linear Feet of Stream in Harvest Plan</t>
  </si>
  <si>
    <t>CALWATER_ID</t>
  </si>
  <si>
    <t>IV</t>
  </si>
  <si>
    <t>Acres Harvested in last 5 yrs</t>
  </si>
  <si>
    <t>% plan acres in WLPZ</t>
  </si>
  <si>
    <t>In lieu / Alt Rule</t>
  </si>
  <si>
    <t>Seasonal</t>
  </si>
  <si>
    <t>All weather</t>
  </si>
  <si>
    <t xml:space="preserve">All weather </t>
  </si>
  <si>
    <t>Acres harvested in last 15 years   + THP acres</t>
  </si>
  <si>
    <t>Acres harvested in last 5 years    + THP acres</t>
  </si>
  <si>
    <t>Exisiting + proposed      Crossing Density               (crossings per mile of  road)</t>
  </si>
  <si>
    <t>Exisiting  Crossing Density (crossings per mile of road)</t>
  </si>
  <si>
    <t>Exsisting + Proposed % Road in WLPZ</t>
  </si>
  <si>
    <t>Exsisting  % Road in WLPZ</t>
  </si>
  <si>
    <t>Exsisting + Proposed    %  Landing in WLPZ</t>
  </si>
  <si>
    <t>Exsisting + Proposed    % Skid Trail in WLPZ</t>
  </si>
  <si>
    <t>Exsisting + Proposed   %  Landing in WLPZ (Extreme &amp; High EHR)</t>
  </si>
  <si>
    <t>Exsisting + Proposed    % Skid Trail in WLPZ (Extreme &amp; High EHR)</t>
  </si>
  <si>
    <t>in WLPZ/ELZ</t>
  </si>
  <si>
    <t>-</t>
  </si>
  <si>
    <t>Name</t>
  </si>
  <si>
    <t>Waddell Creek</t>
  </si>
  <si>
    <t>East Waddell Creek</t>
  </si>
  <si>
    <t>Big Creek</t>
  </si>
  <si>
    <t>Little Creek</t>
  </si>
  <si>
    <t>San Vincente Creek</t>
  </si>
  <si>
    <t>Scott Creek</t>
  </si>
  <si>
    <t>Majors Creek</t>
  </si>
  <si>
    <t>Laguna Creek</t>
  </si>
  <si>
    <t>Kings Creek</t>
  </si>
  <si>
    <t>Castlerock Falls</t>
  </si>
  <si>
    <t>Love Creek</t>
  </si>
  <si>
    <t>Lorenzo River</t>
  </si>
  <si>
    <t>Boulder Creek</t>
  </si>
  <si>
    <t>Bear Creek</t>
  </si>
  <si>
    <t>Bean Creek</t>
  </si>
  <si>
    <t>Zayante Creek</t>
  </si>
  <si>
    <t>Branciforte Creek</t>
  </si>
  <si>
    <t>Carbonera Creek</t>
  </si>
  <si>
    <t>Newell Creek</t>
  </si>
  <si>
    <t>Soquel Creek</t>
  </si>
  <si>
    <t>Hinckley Creek</t>
  </si>
  <si>
    <t>Bates Creek</t>
  </si>
  <si>
    <t>West Branch Soquel</t>
  </si>
  <si>
    <t>Valencia Creek</t>
  </si>
  <si>
    <t>Aptos Creek</t>
  </si>
  <si>
    <t>Cascade Creek</t>
  </si>
  <si>
    <t>Green Oaks Creek</t>
  </si>
  <si>
    <t>Gazos Creek</t>
  </si>
  <si>
    <t>Browns Creek</t>
  </si>
  <si>
    <t>Corralitos Creek</t>
  </si>
  <si>
    <t>Coward Creek</t>
  </si>
  <si>
    <t>Uvas Creek</t>
  </si>
  <si>
    <t>Arthur Creek</t>
  </si>
  <si>
    <t>Pescadero Creek</t>
  </si>
  <si>
    <t>Blackhawk Canyon</t>
  </si>
  <si>
    <t>35-45%</t>
  </si>
  <si>
    <t>46-56%</t>
  </si>
  <si>
    <t>&gt;56%</t>
  </si>
  <si>
    <t>&lt;35%</t>
  </si>
  <si>
    <t>Plan Acres</t>
  </si>
  <si>
    <t>WLPZ slope (percent rise)</t>
  </si>
  <si>
    <t>Tier</t>
  </si>
  <si>
    <t>In WLPZ</t>
  </si>
  <si>
    <t>Total</t>
  </si>
  <si>
    <r>
      <t>Roads</t>
    </r>
    <r>
      <rPr>
        <b/>
        <vertAlign val="superscript"/>
        <sz val="12"/>
        <rFont val="Calibri"/>
        <family val="2"/>
        <scheme val="minor"/>
      </rPr>
      <t>1</t>
    </r>
  </si>
  <si>
    <t>Hughes Creek</t>
  </si>
  <si>
    <t>Corralitos Lagoon</t>
  </si>
  <si>
    <t>15 year Harvest rate</t>
  </si>
  <si>
    <t>5 year    Harvest rate</t>
  </si>
  <si>
    <t xml:space="preserve">% of TPZ in Planning watershed </t>
  </si>
  <si>
    <t>Planning watershed                         (Calwater  330#.######)</t>
  </si>
  <si>
    <t xml:space="preserve"> "THP Name"</t>
  </si>
  <si>
    <t>Cumulative Effects Ratio (CER)</t>
  </si>
  <si>
    <t>Soil Disturbance Factor</t>
  </si>
  <si>
    <t>4. Are there insloped road drainages hydologically connected to stream crossings?</t>
  </si>
  <si>
    <t>1. At present, are all appropriate road surface materials in place?</t>
  </si>
  <si>
    <t>Planning watershed is listed for sediment under 303(d)</t>
  </si>
  <si>
    <t>Silviculture listed as a source for sediment under 303(d)</t>
  </si>
  <si>
    <t>TMDL: Silviculture</t>
  </si>
  <si>
    <t>Total Watershed Acres</t>
  </si>
  <si>
    <t xml:space="preserve">303(d) Sediment </t>
  </si>
  <si>
    <t>% of watershed in TPZ</t>
  </si>
  <si>
    <t xml:space="preserve">Acres Havested (1998-present) </t>
  </si>
  <si>
    <r>
      <t>Exisiting Road Density (mi/mi</t>
    </r>
    <r>
      <rPr>
        <b/>
        <vertAlign val="superscript"/>
        <sz val="12"/>
        <color theme="0"/>
        <rFont val="Calibri"/>
        <family val="2"/>
        <scheme val="minor"/>
      </rPr>
      <t>2</t>
    </r>
    <r>
      <rPr>
        <b/>
        <sz val="12"/>
        <color theme="0"/>
        <rFont val="Calibri"/>
        <family val="2"/>
        <scheme val="minor"/>
      </rPr>
      <t>)</t>
    </r>
  </si>
  <si>
    <r>
      <t>Exisiting + Proposed Road Density (mi/mi</t>
    </r>
    <r>
      <rPr>
        <b/>
        <vertAlign val="superscript"/>
        <sz val="12"/>
        <color theme="0"/>
        <rFont val="Calibri"/>
        <family val="2"/>
        <scheme val="minor"/>
      </rPr>
      <t>2</t>
    </r>
    <r>
      <rPr>
        <b/>
        <sz val="12"/>
        <color theme="0"/>
        <rFont val="Calibri"/>
        <family val="2"/>
        <scheme val="minor"/>
      </rPr>
      <t>)</t>
    </r>
  </si>
  <si>
    <t>% Skid Trail Exsisting + Proposed               in WLPZ</t>
  </si>
  <si>
    <t>% Road                 Exsisting + Proposed   in WLPZ</t>
  </si>
  <si>
    <t>%  Landing Exsisting + Proposed             in WLPZ</t>
  </si>
  <si>
    <t>SDF</t>
  </si>
  <si>
    <t>rock</t>
  </si>
  <si>
    <t>culvert</t>
  </si>
  <si>
    <t>bridge</t>
  </si>
  <si>
    <t>3. Are there debris slides associated with cutslope or fill constructed roads?</t>
  </si>
  <si>
    <t>1. THP / NTMP #</t>
  </si>
  <si>
    <t>NTO #</t>
  </si>
  <si>
    <t>2. THP / NTMP Name</t>
  </si>
  <si>
    <t>Section II: Operation Information</t>
  </si>
  <si>
    <t>CA</t>
  </si>
  <si>
    <t>14. Email</t>
  </si>
  <si>
    <t xml:space="preserve">13. Phone </t>
  </si>
  <si>
    <t>Section III: Landowner Contact Information</t>
  </si>
  <si>
    <t>Section IV: Registered Professional Forester Contact Information</t>
  </si>
  <si>
    <t>Section V: Harvest site resident or manager contact Information</t>
  </si>
  <si>
    <t>15. Name(s)</t>
  </si>
  <si>
    <t>16. Address</t>
  </si>
  <si>
    <t>Section VI: Certification</t>
  </si>
  <si>
    <t xml:space="preserve">Landowner: </t>
  </si>
  <si>
    <t xml:space="preserve">Date: </t>
  </si>
  <si>
    <t>Print Name</t>
  </si>
  <si>
    <t>Signature</t>
  </si>
  <si>
    <t>Home</t>
  </si>
  <si>
    <t>Type:</t>
  </si>
  <si>
    <t>City:</t>
  </si>
  <si>
    <t>Application for enrollment under Order No. R3-2012-0008 General Conditional Waiver of Waste Discharge Requirements - Timber Harvest Activities</t>
  </si>
  <si>
    <t>R3 Timber Harvest Monitoring Tier Determination</t>
  </si>
  <si>
    <t>3. Parcel Numbers</t>
  </si>
  <si>
    <t>Timber Harvest Regulatory Program - Notice of Intent</t>
  </si>
  <si>
    <t>4. Planning Watershed Name and Calwater ID</t>
  </si>
  <si>
    <t>8. Winter Operations</t>
  </si>
  <si>
    <t>9. Road Management Plan</t>
  </si>
  <si>
    <t>10. Monitoring Tier</t>
  </si>
  <si>
    <t>11. Name(s)</t>
  </si>
  <si>
    <t>12. Address</t>
  </si>
  <si>
    <t>6. Date of Engineering Geologic Report by CGS</t>
  </si>
  <si>
    <t>Zip Code:</t>
  </si>
  <si>
    <t>Business</t>
  </si>
  <si>
    <t xml:space="preserve">17. Phone </t>
  </si>
  <si>
    <t>18. Email</t>
  </si>
  <si>
    <t>19. Name(s)</t>
  </si>
  <si>
    <t xml:space="preserve">20. Phone </t>
  </si>
  <si>
    <t>21. Email</t>
  </si>
  <si>
    <t>Cell</t>
  </si>
  <si>
    <t>7. Month/ Year Harvest is scheduled to commence</t>
  </si>
  <si>
    <t>S:\NPS\Timber_Harvest\Board Meetings\2012\R3-2012-0008 Final 5-yr term 'R3-2012-0008 Timber Eligibility Criteria and NOI (Protected)'</t>
  </si>
  <si>
    <t>330#.######</t>
  </si>
  <si>
    <t xml:space="preserve">1-##-### </t>
  </si>
  <si>
    <t>Map_ID</t>
  </si>
  <si>
    <t>Calwater_ID</t>
  </si>
  <si>
    <t>THP_Num</t>
  </si>
  <si>
    <t>Stream_class</t>
  </si>
  <si>
    <t>Date_assessed</t>
  </si>
  <si>
    <t>Latitude</t>
  </si>
  <si>
    <t>Longitude</t>
  </si>
  <si>
    <t>EC Score</t>
  </si>
  <si>
    <t>score range</t>
  </si>
  <si>
    <t>∑ ÷ 3 =</t>
  </si>
  <si>
    <t>N/A</t>
  </si>
  <si>
    <r>
      <rPr>
        <sz val="10"/>
        <color theme="1"/>
        <rFont val="Calibri"/>
        <family val="2"/>
        <scheme val="minor"/>
      </rPr>
      <t xml:space="preserve">Instructions: For THP, NTMP, or NTO, for which documents are </t>
    </r>
    <r>
      <rPr>
        <u/>
        <sz val="10"/>
        <color theme="1"/>
        <rFont val="Calibri"/>
        <family val="2"/>
        <scheme val="minor"/>
      </rPr>
      <t>not</t>
    </r>
    <r>
      <rPr>
        <sz val="10"/>
        <color theme="1"/>
        <rFont val="Calibri"/>
        <family val="2"/>
        <scheme val="minor"/>
      </rPr>
      <t xml:space="preserve"> available through the Cal Fire ftp website, attach PDF of:  operations map, EHR map, winter operations plan, and road management plan. All plans are required to send and electronic copy of the completed Eligibility Criteria and PDF of signed NOI to: </t>
    </r>
    <r>
      <rPr>
        <b/>
        <sz val="10"/>
        <color theme="1"/>
        <rFont val="Calibri"/>
        <family val="2"/>
        <scheme val="minor"/>
      </rPr>
      <t>centralcoast@waterboards.ca.gov</t>
    </r>
  </si>
  <si>
    <t>Harvest Acres</t>
  </si>
  <si>
    <t xml:space="preserve">* watershed with the majority of roads, skid trails, and landings within the harvest boundary </t>
  </si>
  <si>
    <t xml:space="preserve">Submission of this completed Notice of Intent (NOI) constitutes notice that the party /entity identified in Section III intends to be authorized to discharge pollutants to waters of the State of California associated with timber harvest from the locations identified in sections I, under the Central Coast Regional Water Quality Control Board Order R3-2012-0008. Submission of this NOI also constitutes notice that the parties/entities identified in Sections III, IV, and V of this form have read and understand the Order,  agrees to comply with all conditions of the Order, and understands that continued authorization under the Order is contingent on maintaining eligibility for coverage. In order to be granted coverage, all information required on this and other required forms must be completed. Please read and make sure you comply with all the Order requirements, including the requirements to protect water quality, conduct monitoring, and implement immediate repair for harvest site road failures.   
I certify under penalty of law that this document and all attachments were prepared under my direction or supervision on in accordance with a system designed to assure that qualified personnel properly gather and evaluate the information submitted.  Based on my inquiry of the person or persons who manage the system, or those, persons directly responsible for gathering the information, the information submitted is, to the best of my knowledge and belief, true, accurate, and complete. I am aware that there are significant penalties for submitting false information, including the possibility of fine and imprisonment for willingly submitting false information.
</t>
  </si>
  <si>
    <r>
      <t xml:space="preserve">if yes, attach electronic copy of the winter operations plan  </t>
    </r>
    <r>
      <rPr>
        <i/>
        <sz val="10"/>
        <color theme="1"/>
        <rFont val="Calibri"/>
        <family val="2"/>
        <scheme val="minor"/>
      </rPr>
      <t>(pursuant FPR  914.7)</t>
    </r>
  </si>
  <si>
    <r>
      <t xml:space="preserve">if yes, attach an electronic copy of the road management plan </t>
    </r>
    <r>
      <rPr>
        <i/>
        <sz val="10"/>
        <color theme="1"/>
        <rFont val="Calibri"/>
        <family val="2"/>
        <scheme val="minor"/>
      </rPr>
      <t>(pursuant FPR 1093.2)</t>
    </r>
  </si>
  <si>
    <t>include non-appurtenant road segments used as the off site hauling route</t>
  </si>
  <si>
    <t>temporary</t>
  </si>
  <si>
    <t>permanent</t>
  </si>
  <si>
    <t xml:space="preserve">Section I: Intent to Enroll Operation </t>
  </si>
  <si>
    <t xml:space="preserve">  Secondary watershed</t>
  </si>
  <si>
    <t xml:space="preserve">* Primary watershed </t>
  </si>
  <si>
    <t>05/12</t>
  </si>
  <si>
    <t>Corrective_Date</t>
  </si>
  <si>
    <t>X1</t>
  </si>
  <si>
    <t>X1-X2</t>
  </si>
  <si>
    <t>X3</t>
  </si>
  <si>
    <t>X2-X3</t>
  </si>
  <si>
    <t>L1</t>
  </si>
  <si>
    <t>road surface</t>
  </si>
  <si>
    <t>non-culvert crossing</t>
  </si>
  <si>
    <t>inlet/outlet scour</t>
  </si>
  <si>
    <t>Cracks</t>
  </si>
  <si>
    <t>rutting</t>
  </si>
  <si>
    <t>BMP_feature</t>
  </si>
  <si>
    <t>fill slope</t>
  </si>
  <si>
    <t>stable</t>
  </si>
  <si>
    <t>WPLZ Acres</t>
  </si>
  <si>
    <t xml:space="preserve">Fill Slopes </t>
  </si>
  <si>
    <t>Vegetative cover</t>
  </si>
  <si>
    <t>Slope failure</t>
  </si>
  <si>
    <t xml:space="preserve">Surfacing of approaches </t>
  </si>
  <si>
    <t xml:space="preserve">Cut-off waterbar </t>
  </si>
  <si>
    <t xml:space="preserve">Inside ditch condition </t>
  </si>
  <si>
    <t>Ponding</t>
  </si>
  <si>
    <t xml:space="preserve">Culverts </t>
  </si>
  <si>
    <t>Road Surface Draining to Crossing</t>
  </si>
  <si>
    <t xml:space="preserve">Scour at outlet </t>
  </si>
  <si>
    <t>Scour at inlet/outlet</t>
  </si>
  <si>
    <t xml:space="preserve">Diversion potential </t>
  </si>
  <si>
    <t xml:space="preserve">Plugging </t>
  </si>
  <si>
    <t xml:space="preserve">Alignment </t>
  </si>
  <si>
    <t>Corrosion</t>
  </si>
  <si>
    <t xml:space="preserve">Crushed inlet/outlet </t>
  </si>
  <si>
    <t xml:space="preserve">Pipe length </t>
  </si>
  <si>
    <t xml:space="preserve">Gradient </t>
  </si>
  <si>
    <t>Non-Culvert Crossing</t>
  </si>
  <si>
    <t>Armoring</t>
  </si>
  <si>
    <t>Diversion</t>
  </si>
  <si>
    <t>Bank stabilization</t>
  </si>
  <si>
    <t>Rilling of banks</t>
  </si>
  <si>
    <t xml:space="preserve">Channel configuration </t>
  </si>
  <si>
    <t>Excavated material and cutbank</t>
  </si>
  <si>
    <t xml:space="preserve">Grading and shaping </t>
  </si>
  <si>
    <t>Approaches to Abandoned Crossings</t>
  </si>
  <si>
    <t>Grading and shaping of road surface</t>
  </si>
  <si>
    <r>
      <rPr>
        <vertAlign val="superscript"/>
        <sz val="11"/>
        <color theme="1"/>
        <rFont val="Calibri"/>
        <family val="2"/>
        <scheme val="minor"/>
      </rPr>
      <t>1</t>
    </r>
    <r>
      <rPr>
        <sz val="11"/>
        <color theme="1"/>
        <rFont val="Calibri"/>
        <family val="2"/>
        <scheme val="minor"/>
      </rPr>
      <t>Depresion caused by vehiclar traffic exposing native surface where rills and gullies are likely to form</t>
    </r>
  </si>
  <si>
    <r>
      <rPr>
        <vertAlign val="superscript"/>
        <sz val="11"/>
        <color theme="1"/>
        <rFont val="Calibri"/>
        <family val="2"/>
        <scheme val="minor"/>
      </rPr>
      <t>2</t>
    </r>
    <r>
      <rPr>
        <sz val="11"/>
        <color theme="1"/>
        <rFont val="Calibri"/>
        <family val="2"/>
        <scheme val="minor"/>
      </rPr>
      <t>Small surface erosion channels that (1) are greater than 2 inches deep at the upslope end when found singly or greater than 1 inch deep where there are two or more, and (2) are longer than 20 feet if on a road surface or of any length when located on a cutbank, fill slope, cross drain ditch, or cross drain outlet.</t>
    </r>
  </si>
  <si>
    <r>
      <rPr>
        <vertAlign val="superscript"/>
        <sz val="11"/>
        <color theme="1"/>
        <rFont val="Calibri"/>
        <family val="2"/>
        <scheme val="minor"/>
      </rPr>
      <t>3</t>
    </r>
    <r>
      <rPr>
        <sz val="11"/>
        <color theme="1"/>
        <rFont val="Calibri"/>
        <family val="2"/>
        <scheme val="minor"/>
      </rPr>
      <t>Erosion channels deeper than 6 inches (no limitation on length or width).</t>
    </r>
  </si>
  <si>
    <r>
      <t>Rutting</t>
    </r>
    <r>
      <rPr>
        <vertAlign val="superscript"/>
        <sz val="11"/>
        <color theme="1"/>
        <rFont val="Calibri"/>
        <family val="2"/>
        <scheme val="minor"/>
      </rPr>
      <t>1</t>
    </r>
    <r>
      <rPr>
        <sz val="11"/>
        <color theme="1"/>
        <rFont val="Calibri"/>
        <family val="2"/>
        <scheme val="minor"/>
      </rPr>
      <t xml:space="preserve">      Rilling</t>
    </r>
    <r>
      <rPr>
        <vertAlign val="superscript"/>
        <sz val="11"/>
        <color theme="1"/>
        <rFont val="Calibri"/>
        <family val="2"/>
        <scheme val="minor"/>
      </rPr>
      <t>2</t>
    </r>
    <r>
      <rPr>
        <sz val="11"/>
        <color theme="1"/>
        <rFont val="Calibri"/>
        <family val="2"/>
        <scheme val="minor"/>
      </rPr>
      <t xml:space="preserve">  Gullies</t>
    </r>
    <r>
      <rPr>
        <vertAlign val="superscript"/>
        <sz val="11"/>
        <color theme="1"/>
        <rFont val="Calibri"/>
        <family val="2"/>
        <scheme val="minor"/>
      </rPr>
      <t>3</t>
    </r>
    <r>
      <rPr>
        <sz val="11"/>
        <color theme="1"/>
        <rFont val="Calibri"/>
        <family val="2"/>
        <scheme val="minor"/>
      </rPr>
      <t xml:space="preserve"> </t>
    </r>
  </si>
  <si>
    <t>subtotal</t>
  </si>
  <si>
    <t>Map ID of Photo Points:</t>
  </si>
  <si>
    <r>
      <t>Rilling</t>
    </r>
    <r>
      <rPr>
        <vertAlign val="superscript"/>
        <sz val="11"/>
        <color theme="1"/>
        <rFont val="Calibri"/>
        <family val="2"/>
        <scheme val="minor"/>
      </rPr>
      <t>2</t>
    </r>
  </si>
  <si>
    <r>
      <t>Gullies</t>
    </r>
    <r>
      <rPr>
        <vertAlign val="superscript"/>
        <sz val="11"/>
        <color theme="1"/>
        <rFont val="Calibri"/>
        <family val="2"/>
        <scheme val="minor"/>
      </rPr>
      <t>3</t>
    </r>
  </si>
  <si>
    <t>5. Is traffic restricted on plan roads by locked gates?</t>
  </si>
  <si>
    <t xml:space="preserve">four wheel-drive highway vehicles, and leaving a logging road and </t>
  </si>
  <si>
    <t xml:space="preserve">landings, in a condition which provides for long-term functioning of </t>
  </si>
  <si>
    <t>erosion controls with little or no continuing maintenance (14 CCR 895.1).</t>
  </si>
  <si>
    <t>JUN 2012</t>
  </si>
  <si>
    <t>DEC 2012</t>
  </si>
  <si>
    <t xml:space="preserve">Acres Harvested (under Waiver) </t>
  </si>
  <si>
    <t>Average Harvest Rate</t>
  </si>
  <si>
    <t xml:space="preserve">BMP_status </t>
  </si>
  <si>
    <t>Evaluation Category</t>
  </si>
  <si>
    <t>If culvert fails, flow will be diverted out of channel and down roadway</t>
  </si>
  <si>
    <t xml:space="preserve">Sediment is blocking greater than 30% of inlet or outlet </t>
  </si>
  <si>
    <t>Scour evident that extends more than 2 channel widths above inlet/ below oulet; scour undercutting crossing fill</t>
  </si>
  <si>
    <t>High angle channel approach or discharge is not in channel</t>
  </si>
  <si>
    <t>Severe-pipe can be puntured with a screw driver or similar tool</t>
  </si>
  <si>
    <t>Pipe deformed and greater than 30% of inlet/outlet</t>
  </si>
  <si>
    <t>Length directly related to gullies or fillslope erosion around pipe</t>
  </si>
  <si>
    <t>Pipe inlet set to high or too low, causing debriaccumulation, or water to under cut the culvert</t>
  </si>
  <si>
    <t>Major downcutting evident at crossing due to inadequate armoring</t>
  </si>
  <si>
    <t>Scour evident that extends more than 2 channel widths below oulet; scour undercutting crossing fill</t>
  </si>
  <si>
    <t>Overflow will be diverted down road</t>
  </si>
  <si>
    <t>Less than 50% of channel bank has effective cover or is composed of stable material</t>
  </si>
  <si>
    <t>numerous rills present (greater than 1 rill per lineal 5ft) or apparently enlarging</t>
  </si>
  <si>
    <t>Gully with dimensions provided</t>
  </si>
  <si>
    <t>Greater then 1 cubic yard of material moved, material enters stream</t>
  </si>
  <si>
    <t>Narrower than natural channel width, or significant differences from natural channel grade</t>
  </si>
  <si>
    <t>Slumps or surface erosion present, greater than 1 cubic yard of material enters channel</t>
  </si>
  <si>
    <t>Greater then 1 cubic yard of material transported to channel due to failures of fill or sidecast</t>
  </si>
  <si>
    <t>Greater then 1 cubic yard of material transported to channel from eroded surface soil on road approaches</t>
  </si>
  <si>
    <t xml:space="preserve">Less than 50% of fillslope has effective cover or is of stable material </t>
  </si>
  <si>
    <t>Numerous rill present (greater than 1 rill per lineal 5ft) apparently enlarging or with substantial evidence of delivery to channel</t>
  </si>
  <si>
    <t>Criteria Description</t>
  </si>
  <si>
    <t>Category Criteria</t>
  </si>
  <si>
    <t>Greater than 1 cubic yard of material</t>
  </si>
  <si>
    <t xml:space="preserve">Rutting impairs road drainage
Rills occupy greater than 10% of surface and continue off road surface onto crossing or fill
Gully with dimensions provided
       </t>
  </si>
  <si>
    <t>Greater than 30% of road surface area degraded by surface erosion</t>
  </si>
  <si>
    <t>Allows all water running down the road to reach crossing location</t>
  </si>
  <si>
    <t>Blocked with sediment /debris</t>
  </si>
  <si>
    <t>Ponding present and is causing fill subsidence or otherwise threatening integrity of fill</t>
  </si>
  <si>
    <r>
      <rPr>
        <vertAlign val="superscript"/>
        <sz val="11"/>
        <color theme="1"/>
        <rFont val="Calibri"/>
        <family val="2"/>
        <scheme val="minor"/>
      </rPr>
      <t>4</t>
    </r>
    <r>
      <rPr>
        <sz val="11"/>
        <color theme="1"/>
        <rFont val="Calibri"/>
        <family val="2"/>
        <scheme val="minor"/>
      </rPr>
      <t>Leaving a logging road reasonably impassable to standard production</t>
    </r>
  </si>
  <si>
    <r>
      <t>Removed or Abandoned</t>
    </r>
    <r>
      <rPr>
        <vertAlign val="superscript"/>
        <sz val="11"/>
        <color theme="1"/>
        <rFont val="Calibri"/>
        <family val="2"/>
        <scheme val="minor"/>
      </rPr>
      <t>4</t>
    </r>
    <r>
      <rPr>
        <sz val="11"/>
        <color theme="1"/>
        <rFont val="Calibri"/>
        <family val="2"/>
        <scheme val="minor"/>
      </rPr>
      <t xml:space="preserve"> Crossing</t>
    </r>
  </si>
  <si>
    <t>Guide to MRP Template Terminology and Criteria (adapted from Cal Fire: Hillslope Monitoring Program, 2002)</t>
  </si>
  <si>
    <t>Cracks present and widening, theatening integrity of fill</t>
  </si>
  <si>
    <t xml:space="preserve">Are Winter operations proposed ? </t>
  </si>
  <si>
    <t>2. Will the road prism or subgrade be significantly altered for the proposed harvest?</t>
  </si>
  <si>
    <t>Failure</t>
  </si>
  <si>
    <t>5. Date Plan was approved by Cal Fire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</si>
</sst>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3" formatCode="_(* #,##0.00_);_(* \(#,##0.00\);_(* &quot;-&quot;??_);_(@_)"/>
    <numFmt numFmtId="164" formatCode="0.000000"/>
    <numFmt numFmtId="165" formatCode="0.0"/>
    <numFmt numFmtId="166" formatCode="0.0%"/>
    <numFmt numFmtId="167" formatCode="_(* #,##0_);_(* \(#,##0\);_(* &quot;-&quot;??_);_(@_)"/>
    <numFmt numFmtId="168" formatCode="#,##0\ \ \ \ \ \ \ "/>
  </numFmts>
  <fonts count="65" x14ac:knownFonts="1">
    <font>
      <sz val="11"/>
      <color theme="1"/>
      <name val="Calibri"/>
      <family val="2"/>
      <scheme val="minor"/>
    </font>
    <font>
      <sz val="11"/>
      <color theme="1"/>
      <name val="Calibri"/>
      <family val="2"/>
      <scheme val="minor"/>
    </font>
    <font>
      <b/>
      <sz val="20"/>
      <name val="Times New Roman"/>
      <family val="1"/>
    </font>
    <font>
      <b/>
      <sz val="14"/>
      <name val="Times New Roman"/>
      <family val="1"/>
    </font>
    <font>
      <sz val="9"/>
      <name val="Times New Roman"/>
      <family val="1"/>
    </font>
    <font>
      <sz val="9"/>
      <name val="Arial"/>
      <family val="2"/>
    </font>
    <font>
      <b/>
      <sz val="16"/>
      <name val="Times New Roman"/>
      <family val="1"/>
    </font>
    <font>
      <b/>
      <sz val="18"/>
      <name val="Calibri"/>
      <family val="2"/>
    </font>
    <font>
      <b/>
      <sz val="10"/>
      <name val="Calibri"/>
      <family val="2"/>
    </font>
    <font>
      <sz val="10"/>
      <name val="Calibri"/>
      <family val="2"/>
    </font>
    <font>
      <sz val="10"/>
      <name val="Calibri"/>
      <family val="2"/>
    </font>
    <font>
      <sz val="10"/>
      <color indexed="9"/>
      <name val="Calibri"/>
      <family val="2"/>
    </font>
    <font>
      <sz val="9"/>
      <name val="Calibri"/>
      <family val="2"/>
    </font>
    <font>
      <sz val="8"/>
      <name val="Calibri"/>
      <family val="2"/>
    </font>
    <font>
      <b/>
      <sz val="9"/>
      <name val="Calibri"/>
      <family val="2"/>
    </font>
    <font>
      <b/>
      <sz val="9"/>
      <name val="Times New Roman"/>
      <family val="1"/>
    </font>
    <font>
      <i/>
      <sz val="9"/>
      <name val="Times New Roman"/>
      <family val="1"/>
    </font>
    <font>
      <b/>
      <sz val="9"/>
      <color indexed="9"/>
      <name val="Times New Roman"/>
      <family val="1"/>
    </font>
    <font>
      <b/>
      <sz val="12"/>
      <name val="Times New Roman"/>
      <family val="1"/>
    </font>
    <font>
      <b/>
      <sz val="10"/>
      <name val="Times New Roman"/>
      <family val="1"/>
    </font>
    <font>
      <b/>
      <vertAlign val="superscript"/>
      <sz val="9"/>
      <name val="Times New Roman"/>
      <family val="1"/>
    </font>
    <font>
      <sz val="12"/>
      <name val="Calibri"/>
      <family val="2"/>
    </font>
    <font>
      <sz val="10"/>
      <name val="Calibri"/>
      <family val="2"/>
      <scheme val="minor"/>
    </font>
    <font>
      <b/>
      <sz val="20"/>
      <name val="Calibri"/>
      <family val="2"/>
      <scheme val="minor"/>
    </font>
    <font>
      <b/>
      <sz val="18"/>
      <name val="Calibri"/>
      <family val="2"/>
      <scheme val="minor"/>
    </font>
    <font>
      <sz val="12"/>
      <name val="Calibri"/>
      <family val="2"/>
      <scheme val="minor"/>
    </font>
    <font>
      <b/>
      <sz val="12"/>
      <name val="Calibri"/>
      <family val="2"/>
      <scheme val="minor"/>
    </font>
    <font>
      <sz val="12"/>
      <color theme="1"/>
      <name val="Calibri"/>
      <family val="2"/>
      <scheme val="minor"/>
    </font>
    <font>
      <sz val="12"/>
      <color theme="0"/>
      <name val="Calibri"/>
      <family val="2"/>
      <scheme val="minor"/>
    </font>
    <font>
      <sz val="12"/>
      <color indexed="9"/>
      <name val="Calibri"/>
      <family val="2"/>
      <scheme val="minor"/>
    </font>
    <font>
      <b/>
      <sz val="18"/>
      <name val="Times New Roman"/>
      <family val="1"/>
    </font>
    <font>
      <b/>
      <sz val="12"/>
      <name val="Calibri"/>
      <family val="2"/>
    </font>
    <font>
      <sz val="12"/>
      <name val="Times New Roman"/>
      <family val="1"/>
    </font>
    <font>
      <sz val="12"/>
      <color indexed="9"/>
      <name val="Calibri"/>
      <family val="2"/>
    </font>
    <font>
      <u/>
      <sz val="12"/>
      <name val="Calibri"/>
      <family val="2"/>
      <scheme val="minor"/>
    </font>
    <font>
      <sz val="12"/>
      <color indexed="55"/>
      <name val="Calibri"/>
      <family val="2"/>
      <scheme val="minor"/>
    </font>
    <font>
      <b/>
      <vertAlign val="superscript"/>
      <sz val="12"/>
      <name val="Calibri"/>
      <family val="2"/>
      <scheme val="minor"/>
    </font>
    <font>
      <vertAlign val="superscript"/>
      <sz val="12"/>
      <name val="Calibri"/>
      <family val="2"/>
      <scheme val="minor"/>
    </font>
    <font>
      <b/>
      <sz val="16"/>
      <name val="Calibri"/>
      <family val="2"/>
      <scheme val="minor"/>
    </font>
    <font>
      <b/>
      <sz val="16"/>
      <name val="Calibri"/>
      <family val="2"/>
    </font>
    <font>
      <b/>
      <sz val="20"/>
      <name val="Calibri"/>
      <family val="2"/>
    </font>
    <font>
      <b/>
      <sz val="24"/>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4"/>
      <name val="Calibri"/>
      <family val="2"/>
      <scheme val="minor"/>
    </font>
    <font>
      <b/>
      <i/>
      <sz val="14"/>
      <name val="Calibri"/>
      <family val="2"/>
      <scheme val="minor"/>
    </font>
    <font>
      <sz val="10"/>
      <color theme="0"/>
      <name val="Calibri"/>
      <family val="2"/>
    </font>
    <font>
      <b/>
      <sz val="12"/>
      <color theme="0"/>
      <name val="Calibri"/>
      <family val="2"/>
      <scheme val="minor"/>
    </font>
    <font>
      <b/>
      <vertAlign val="superscript"/>
      <sz val="12"/>
      <color theme="0"/>
      <name val="Calibri"/>
      <family val="2"/>
      <scheme val="minor"/>
    </font>
    <font>
      <b/>
      <sz val="16"/>
      <color theme="0"/>
      <name val="Calibri"/>
      <family val="2"/>
      <scheme val="minor"/>
    </font>
    <font>
      <sz val="11"/>
      <name val="Calibri"/>
      <family val="2"/>
    </font>
    <font>
      <sz val="11"/>
      <name val="Calibri"/>
      <family val="2"/>
      <scheme val="minor"/>
    </font>
    <font>
      <b/>
      <sz val="11"/>
      <color theme="1"/>
      <name val="Calibri"/>
      <family val="2"/>
      <scheme val="minor"/>
    </font>
    <font>
      <i/>
      <sz val="10"/>
      <color theme="1"/>
      <name val="Calibri"/>
      <family val="2"/>
      <scheme val="minor"/>
    </font>
    <font>
      <b/>
      <sz val="10"/>
      <color theme="1"/>
      <name val="Calibri"/>
      <family val="2"/>
      <scheme val="minor"/>
    </font>
    <font>
      <u/>
      <sz val="10"/>
      <color theme="1"/>
      <name val="Calibri"/>
      <family val="2"/>
      <scheme val="minor"/>
    </font>
    <font>
      <sz val="9"/>
      <color theme="0" tint="-0.34998626667073579"/>
      <name val="Calibri"/>
      <family val="2"/>
      <scheme val="minor"/>
    </font>
    <font>
      <sz val="10"/>
      <color theme="0" tint="-0.34998626667073579"/>
      <name val="Calibri"/>
      <family val="2"/>
      <scheme val="minor"/>
    </font>
    <font>
      <vertAlign val="superscript"/>
      <sz val="10"/>
      <color theme="1"/>
      <name val="Calibri"/>
      <family val="2"/>
      <scheme val="minor"/>
    </font>
    <font>
      <i/>
      <sz val="9"/>
      <color theme="1"/>
      <name val="Calibri"/>
      <family val="2"/>
      <scheme val="minor"/>
    </font>
    <font>
      <sz val="11"/>
      <color theme="1"/>
      <name val="Arial"/>
      <family val="2"/>
    </font>
    <font>
      <vertAlign val="superscript"/>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medium">
        <color indexed="64"/>
      </top>
      <bottom/>
      <diagonal/>
    </border>
    <border>
      <left style="thin">
        <color indexed="22"/>
      </left>
      <right style="thin">
        <color indexed="22"/>
      </right>
      <top style="thin">
        <color indexed="22"/>
      </top>
      <bottom/>
      <diagonal/>
    </border>
    <border>
      <left/>
      <right/>
      <top style="thin">
        <color indexed="22"/>
      </top>
      <bottom/>
      <diagonal/>
    </border>
    <border>
      <left style="medium">
        <color indexed="64"/>
      </left>
      <right style="medium">
        <color indexed="64"/>
      </right>
      <top/>
      <bottom/>
      <diagonal/>
    </border>
    <border>
      <left style="thin">
        <color indexed="22"/>
      </left>
      <right/>
      <top style="thin">
        <color indexed="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bottom style="thin">
        <color theme="0" tint="-0.1499374370555742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70">
    <xf numFmtId="0" fontId="0" fillId="0" borderId="0" xfId="0"/>
    <xf numFmtId="0" fontId="3" fillId="0" borderId="0" xfId="0" applyFont="1" applyFill="1" applyBorder="1" applyAlignment="1">
      <alignment horizontal="left"/>
    </xf>
    <xf numFmtId="0" fontId="3" fillId="0" borderId="0" xfId="0" applyFont="1" applyFill="1" applyBorder="1" applyAlignment="1">
      <alignment horizontal="center"/>
    </xf>
    <xf numFmtId="0" fontId="5" fillId="0" borderId="0" xfId="0" applyFont="1" applyAlignment="1">
      <alignment horizontal="center"/>
    </xf>
    <xf numFmtId="0" fontId="6" fillId="0" borderId="0" xfId="0" applyFont="1" applyFill="1" applyBorder="1" applyAlignment="1">
      <alignment horizontal="center"/>
    </xf>
    <xf numFmtId="0" fontId="8" fillId="0" borderId="0" xfId="0" applyFont="1" applyFill="1" applyBorder="1" applyAlignment="1">
      <alignment horizontal="right"/>
    </xf>
    <xf numFmtId="0" fontId="5" fillId="0" borderId="0" xfId="0" applyFont="1" applyBorder="1" applyAlignment="1">
      <alignment horizontal="center"/>
    </xf>
    <xf numFmtId="0" fontId="5" fillId="0" borderId="0" xfId="0" applyFont="1" applyFill="1" applyAlignment="1">
      <alignment horizontal="center"/>
    </xf>
    <xf numFmtId="0" fontId="5" fillId="0" borderId="0" xfId="0" applyFont="1" applyAlignment="1">
      <alignment vertical="center"/>
    </xf>
    <xf numFmtId="0" fontId="5" fillId="0" borderId="0" xfId="0" applyFont="1"/>
    <xf numFmtId="0" fontId="0" fillId="0" borderId="0" xfId="0" applyFill="1" applyBorder="1" applyAlignment="1">
      <alignment horizontal="right"/>
    </xf>
    <xf numFmtId="0" fontId="0" fillId="0" borderId="0" xfId="0" applyFill="1" applyBorder="1"/>
    <xf numFmtId="0" fontId="10" fillId="0" borderId="0" xfId="0" applyFont="1" applyFill="1" applyBorder="1" applyAlignment="1">
      <alignment horizontal="right"/>
    </xf>
    <xf numFmtId="0" fontId="10" fillId="0" borderId="0" xfId="0" applyFont="1" applyFill="1" applyBorder="1" applyAlignment="1">
      <alignment horizontal="left"/>
    </xf>
    <xf numFmtId="0" fontId="10" fillId="0" borderId="0" xfId="0" applyFont="1" applyFill="1" applyBorder="1"/>
    <xf numFmtId="0" fontId="5" fillId="0" borderId="0" xfId="0" applyFont="1" applyFill="1" applyBorder="1"/>
    <xf numFmtId="0" fontId="5" fillId="0" borderId="0" xfId="0" applyFont="1" applyFill="1" applyBorder="1" applyAlignment="1">
      <alignment horizontal="center"/>
    </xf>
    <xf numFmtId="0" fontId="5" fillId="0" borderId="0" xfId="0" applyFont="1" applyFill="1" applyBorder="1" applyAlignment="1">
      <alignment horizontal="left"/>
    </xf>
    <xf numFmtId="0" fontId="10" fillId="0" borderId="0" xfId="0" applyFont="1" applyFill="1" applyBorder="1" applyAlignment="1"/>
    <xf numFmtId="0" fontId="10" fillId="0" borderId="0" xfId="0" applyFont="1" applyFill="1" applyBorder="1" applyAlignment="1">
      <alignment horizontal="center"/>
    </xf>
    <xf numFmtId="0" fontId="10" fillId="0" borderId="0" xfId="0" applyFont="1" applyAlignment="1">
      <alignment horizontal="right"/>
    </xf>
    <xf numFmtId="0" fontId="4" fillId="0" borderId="0" xfId="0" applyFont="1"/>
    <xf numFmtId="0" fontId="9" fillId="0" borderId="0" xfId="0" applyFont="1"/>
    <xf numFmtId="0" fontId="13" fillId="0" borderId="0" xfId="0" applyFont="1" applyAlignment="1">
      <alignment horizontal="right"/>
    </xf>
    <xf numFmtId="165" fontId="9" fillId="0" borderId="0" xfId="0" applyNumberFormat="1" applyFont="1" applyBorder="1" applyAlignment="1">
      <alignment horizontal="center"/>
    </xf>
    <xf numFmtId="0" fontId="6" fillId="0" borderId="0" xfId="0" applyFont="1" applyFill="1" applyBorder="1" applyAlignment="1">
      <alignment horizontal="left"/>
    </xf>
    <xf numFmtId="0" fontId="15" fillId="0" borderId="0" xfId="0" applyFont="1" applyAlignment="1">
      <alignment horizontal="center" wrapText="1"/>
    </xf>
    <xf numFmtId="166" fontId="11" fillId="0" borderId="0" xfId="2" applyNumberFormat="1" applyFont="1" applyBorder="1"/>
    <xf numFmtId="0" fontId="16" fillId="0" borderId="0" xfId="0" applyFont="1" applyAlignment="1">
      <alignment horizontal="right"/>
    </xf>
    <xf numFmtId="9" fontId="11" fillId="0" borderId="0" xfId="0" applyNumberFormat="1" applyFont="1"/>
    <xf numFmtId="0" fontId="15" fillId="0" borderId="0" xfId="0" applyFont="1" applyFill="1" applyBorder="1" applyAlignment="1">
      <alignment horizontal="center" wrapText="1"/>
    </xf>
    <xf numFmtId="165" fontId="4" fillId="0" borderId="0" xfId="0" applyNumberFormat="1" applyFont="1" applyFill="1" applyBorder="1" applyAlignment="1">
      <alignment horizontal="center"/>
    </xf>
    <xf numFmtId="0" fontId="4" fillId="0" borderId="0" xfId="0" applyFont="1" applyFill="1" applyBorder="1"/>
    <xf numFmtId="0" fontId="15" fillId="0" borderId="0" xfId="0" applyFont="1" applyFill="1" applyBorder="1" applyAlignment="1">
      <alignment horizontal="center" vertical="center" wrapText="1"/>
    </xf>
    <xf numFmtId="0" fontId="17" fillId="0" borderId="0" xfId="0" applyFont="1" applyFill="1" applyBorder="1" applyAlignment="1">
      <alignment horizontal="center" wrapText="1"/>
    </xf>
    <xf numFmtId="0" fontId="15" fillId="0" borderId="0" xfId="0" applyFont="1" applyFill="1" applyBorder="1" applyAlignment="1">
      <alignment vertical="center" wrapText="1"/>
    </xf>
    <xf numFmtId="0" fontId="4" fillId="0" borderId="0" xfId="0" applyFont="1" applyAlignment="1">
      <alignment wrapText="1"/>
    </xf>
    <xf numFmtId="0" fontId="4" fillId="0" borderId="0" xfId="0" applyFont="1" applyBorder="1" applyAlignment="1">
      <alignment wrapText="1"/>
    </xf>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applyFill="1" applyBorder="1" applyAlignment="1">
      <alignment horizontal="center" wrapText="1"/>
    </xf>
    <xf numFmtId="0" fontId="7" fillId="0" borderId="0" xfId="0" applyFont="1" applyFill="1" applyBorder="1" applyAlignment="1">
      <alignment wrapText="1"/>
    </xf>
    <xf numFmtId="0" fontId="19" fillId="0" borderId="0" xfId="0" applyFont="1" applyBorder="1" applyAlignment="1">
      <alignment wrapText="1"/>
    </xf>
    <xf numFmtId="0" fontId="9" fillId="0" borderId="0" xfId="0" applyFont="1" applyBorder="1" applyAlignment="1">
      <alignment wrapText="1"/>
    </xf>
    <xf numFmtId="0" fontId="15" fillId="0" borderId="0" xfId="0" applyFont="1" applyBorder="1" applyAlignment="1">
      <alignment wrapText="1"/>
    </xf>
    <xf numFmtId="0" fontId="9" fillId="0" borderId="0" xfId="0" applyFont="1" applyFill="1" applyBorder="1" applyAlignment="1">
      <alignment wrapText="1"/>
    </xf>
    <xf numFmtId="0" fontId="15" fillId="0" borderId="0" xfId="0" applyFont="1" applyFill="1" applyBorder="1" applyAlignment="1">
      <alignment wrapText="1"/>
    </xf>
    <xf numFmtId="0" fontId="11" fillId="0" borderId="0" xfId="0" applyFont="1" applyBorder="1" applyAlignment="1">
      <alignment wrapText="1"/>
    </xf>
    <xf numFmtId="0" fontId="11" fillId="0" borderId="0" xfId="0" applyFont="1" applyFill="1" applyBorder="1" applyAlignment="1">
      <alignment wrapText="1"/>
    </xf>
    <xf numFmtId="0" fontId="9" fillId="0" borderId="0" xfId="0" applyFont="1" applyBorder="1" applyAlignment="1">
      <alignment horizontal="left" wrapText="1"/>
    </xf>
    <xf numFmtId="0" fontId="4" fillId="0" borderId="1" xfId="0" applyFont="1" applyBorder="1"/>
    <xf numFmtId="0" fontId="4" fillId="0" borderId="0" xfId="0" applyFont="1" applyBorder="1"/>
    <xf numFmtId="0" fontId="15" fillId="0" borderId="0" xfId="0" applyFont="1"/>
    <xf numFmtId="0" fontId="4" fillId="0" borderId="0" xfId="0" applyFont="1" applyBorder="1" applyAlignment="1">
      <alignment horizontal="center" vertical="center"/>
    </xf>
    <xf numFmtId="0" fontId="15" fillId="0" borderId="0" xfId="0" applyFont="1" applyBorder="1" applyAlignment="1">
      <alignment horizontal="right"/>
    </xf>
    <xf numFmtId="0" fontId="20" fillId="0" borderId="0" xfId="0" applyFont="1" applyBorder="1" applyAlignment="1">
      <alignment horizontal="right"/>
    </xf>
    <xf numFmtId="0" fontId="4" fillId="0" borderId="0" xfId="0" applyFont="1" applyBorder="1" applyAlignment="1"/>
    <xf numFmtId="0" fontId="15" fillId="0" borderId="0" xfId="0" applyFont="1" applyBorder="1"/>
    <xf numFmtId="0" fontId="21" fillId="0" borderId="0" xfId="0" applyFont="1" applyBorder="1" applyAlignment="1">
      <alignment horizontal="left" wrapText="1"/>
    </xf>
    <xf numFmtId="0" fontId="0" fillId="0" borderId="0" xfId="0" applyAlignment="1">
      <alignment horizontal="center"/>
    </xf>
    <xf numFmtId="0" fontId="18" fillId="0" borderId="0" xfId="0" applyFont="1" applyFill="1" applyBorder="1" applyAlignment="1">
      <alignment horizontal="left"/>
    </xf>
    <xf numFmtId="0" fontId="0" fillId="0" borderId="0" xfId="0" applyFill="1"/>
    <xf numFmtId="0" fontId="6" fillId="0" borderId="1" xfId="0" applyFont="1" applyFill="1" applyBorder="1" applyAlignment="1">
      <alignment horizontal="left"/>
    </xf>
    <xf numFmtId="0" fontId="22" fillId="0" borderId="0" xfId="0" applyFont="1" applyAlignment="1">
      <alignment horizontal="right"/>
    </xf>
    <xf numFmtId="0" fontId="18" fillId="3" borderId="3" xfId="0" applyFont="1" applyFill="1" applyBorder="1" applyAlignment="1">
      <alignment horizontal="left"/>
    </xf>
    <xf numFmtId="0" fontId="0" fillId="0" borderId="0" xfId="0" applyAlignment="1">
      <alignment horizontal="right" vertical="top"/>
    </xf>
    <xf numFmtId="0" fontId="2" fillId="0" borderId="0" xfId="0" applyFont="1" applyFill="1" applyBorder="1" applyAlignment="1"/>
    <xf numFmtId="0" fontId="3" fillId="0" borderId="0" xfId="0" applyFont="1" applyFill="1" applyBorder="1" applyAlignment="1"/>
    <xf numFmtId="0" fontId="24" fillId="0" borderId="0" xfId="0" applyFont="1" applyBorder="1" applyAlignment="1">
      <alignment horizontal="right" indent="1"/>
    </xf>
    <xf numFmtId="0" fontId="26" fillId="3" borderId="2" xfId="0" applyFont="1" applyFill="1" applyBorder="1"/>
    <xf numFmtId="0" fontId="26" fillId="4" borderId="4" xfId="0" applyFont="1" applyFill="1" applyBorder="1" applyAlignment="1"/>
    <xf numFmtId="0" fontId="26" fillId="3" borderId="2" xfId="0" applyFont="1" applyFill="1" applyBorder="1" applyAlignment="1">
      <alignment horizontal="left"/>
    </xf>
    <xf numFmtId="0" fontId="26" fillId="0" borderId="0" xfId="0" applyFont="1" applyFill="1" applyBorder="1" applyAlignment="1">
      <alignment horizontal="center"/>
    </xf>
    <xf numFmtId="0" fontId="27" fillId="0" borderId="0" xfId="0" applyFont="1"/>
    <xf numFmtId="0" fontId="26" fillId="0" borderId="0" xfId="0" applyFont="1" applyFill="1" applyBorder="1" applyAlignment="1">
      <alignment horizontal="left"/>
    </xf>
    <xf numFmtId="0" fontId="25" fillId="0" borderId="0" xfId="0" applyFont="1" applyAlignment="1">
      <alignment horizontal="center"/>
    </xf>
    <xf numFmtId="0" fontId="26" fillId="0" borderId="1" xfId="0" applyFont="1" applyFill="1" applyBorder="1" applyAlignment="1">
      <alignment horizontal="left"/>
    </xf>
    <xf numFmtId="0" fontId="25" fillId="0" borderId="1" xfId="0" applyFont="1" applyFill="1" applyBorder="1" applyAlignment="1">
      <alignment horizontal="left" wrapText="1"/>
    </xf>
    <xf numFmtId="0" fontId="26" fillId="0" borderId="1" xfId="0" applyFont="1" applyFill="1" applyBorder="1" applyAlignment="1">
      <alignment horizontal="center"/>
    </xf>
    <xf numFmtId="0" fontId="26" fillId="0" borderId="1" xfId="0" applyFont="1" applyFill="1" applyBorder="1" applyAlignment="1">
      <alignment horizontal="right"/>
    </xf>
    <xf numFmtId="164" fontId="26" fillId="4" borderId="6" xfId="0" applyNumberFormat="1" applyFont="1" applyFill="1" applyBorder="1" applyAlignment="1">
      <alignment horizontal="center" vertical="center"/>
    </xf>
    <xf numFmtId="41" fontId="26" fillId="3" borderId="6" xfId="1" applyNumberFormat="1" applyFont="1" applyFill="1" applyBorder="1" applyAlignment="1">
      <alignment horizontal="center" vertical="center"/>
    </xf>
    <xf numFmtId="9" fontId="26" fillId="3" borderId="6" xfId="2" applyFont="1" applyFill="1" applyBorder="1" applyAlignment="1">
      <alignment horizontal="center" vertical="center"/>
    </xf>
    <xf numFmtId="0" fontId="26" fillId="0" borderId="0" xfId="0" applyFont="1" applyFill="1" applyBorder="1" applyAlignment="1">
      <alignment horizontal="right"/>
    </xf>
    <xf numFmtId="164" fontId="26" fillId="0" borderId="0" xfId="0" applyNumberFormat="1" applyFont="1" applyFill="1" applyBorder="1" applyAlignment="1">
      <alignment horizontal="center" vertical="center"/>
    </xf>
    <xf numFmtId="41" fontId="26" fillId="0" borderId="0" xfId="1" applyNumberFormat="1" applyFont="1" applyFill="1" applyBorder="1" applyAlignment="1">
      <alignment horizontal="center" vertical="center"/>
    </xf>
    <xf numFmtId="41" fontId="26" fillId="3" borderId="6" xfId="1" applyNumberFormat="1" applyFont="1" applyFill="1" applyBorder="1" applyAlignment="1">
      <alignment horizontal="center" vertical="center" wrapText="1"/>
    </xf>
    <xf numFmtId="164" fontId="26" fillId="0" borderId="1" xfId="0" applyNumberFormat="1" applyFont="1" applyFill="1" applyBorder="1" applyAlignment="1">
      <alignment horizontal="center" vertical="center"/>
    </xf>
    <xf numFmtId="41" fontId="26" fillId="0" borderId="1" xfId="1" applyNumberFormat="1" applyFont="1" applyFill="1" applyBorder="1" applyAlignment="1">
      <alignment horizontal="center" vertical="center"/>
    </xf>
    <xf numFmtId="41" fontId="26" fillId="0" borderId="1" xfId="1" applyNumberFormat="1" applyFont="1" applyFill="1" applyBorder="1" applyAlignment="1">
      <alignment horizontal="center" vertical="center" wrapText="1"/>
    </xf>
    <xf numFmtId="9" fontId="26" fillId="0" borderId="1" xfId="2" applyFont="1" applyFill="1" applyBorder="1" applyAlignment="1">
      <alignment horizontal="center" vertical="center"/>
    </xf>
    <xf numFmtId="0" fontId="25" fillId="0" borderId="0" xfId="0" applyFont="1" applyBorder="1" applyAlignment="1">
      <alignment horizontal="center"/>
    </xf>
    <xf numFmtId="0" fontId="26" fillId="3" borderId="12" xfId="0" applyFont="1" applyFill="1" applyBorder="1" applyAlignment="1">
      <alignment horizontal="center"/>
    </xf>
    <xf numFmtId="0" fontId="25" fillId="4" borderId="14" xfId="0" applyFont="1" applyFill="1" applyBorder="1" applyAlignment="1">
      <alignment horizontal="center"/>
    </xf>
    <xf numFmtId="0" fontId="25" fillId="0" borderId="0" xfId="0" applyFont="1" applyBorder="1"/>
    <xf numFmtId="0" fontId="28" fillId="0" borderId="0" xfId="0" applyFont="1" applyBorder="1" applyAlignment="1">
      <alignment horizontal="center"/>
    </xf>
    <xf numFmtId="0" fontId="25" fillId="0" borderId="0" xfId="0" applyFont="1"/>
    <xf numFmtId="0" fontId="25" fillId="0" borderId="1" xfId="0" applyFont="1" applyBorder="1"/>
    <xf numFmtId="2" fontId="6" fillId="0" borderId="0" xfId="0" applyNumberFormat="1" applyFont="1" applyFill="1" applyBorder="1" applyAlignment="1"/>
    <xf numFmtId="0" fontId="6" fillId="0" borderId="0" xfId="0" applyFont="1" applyFill="1" applyBorder="1" applyAlignment="1"/>
    <xf numFmtId="0" fontId="18" fillId="3" borderId="2" xfId="0" applyFont="1" applyFill="1" applyBorder="1"/>
    <xf numFmtId="0" fontId="21" fillId="0" borderId="0" xfId="0" applyFont="1" applyAlignment="1">
      <alignment horizontal="right"/>
    </xf>
    <xf numFmtId="0" fontId="32" fillId="0" borderId="0" xfId="0" applyFont="1"/>
    <xf numFmtId="0" fontId="21" fillId="0" borderId="1" xfId="0" applyFont="1" applyBorder="1"/>
    <xf numFmtId="0" fontId="31" fillId="0" borderId="6" xfId="0" applyFont="1" applyFill="1" applyBorder="1" applyAlignment="1">
      <alignment horizontal="right"/>
    </xf>
    <xf numFmtId="0" fontId="21" fillId="0" borderId="0" xfId="0" applyFont="1"/>
    <xf numFmtId="9" fontId="32" fillId="0" borderId="0" xfId="0" applyNumberFormat="1" applyFont="1" applyFill="1" applyBorder="1" applyAlignment="1">
      <alignment horizontal="center"/>
    </xf>
    <xf numFmtId="0" fontId="21" fillId="0" borderId="0" xfId="0" applyFont="1" applyFill="1" applyAlignment="1">
      <alignment horizontal="right"/>
    </xf>
    <xf numFmtId="0" fontId="21" fillId="0" borderId="1" xfId="0" applyFont="1" applyBorder="1" applyAlignment="1">
      <alignment horizontal="right"/>
    </xf>
    <xf numFmtId="0" fontId="31" fillId="0" borderId="1" xfId="0" applyFont="1" applyFill="1" applyBorder="1" applyAlignment="1">
      <alignment horizontal="center"/>
    </xf>
    <xf numFmtId="9" fontId="32" fillId="0" borderId="1" xfId="0" applyNumberFormat="1" applyFont="1" applyFill="1" applyBorder="1" applyAlignment="1">
      <alignment horizontal="center"/>
    </xf>
    <xf numFmtId="0" fontId="21" fillId="0" borderId="1" xfId="0" applyFont="1" applyFill="1" applyBorder="1" applyAlignment="1">
      <alignment horizontal="right"/>
    </xf>
    <xf numFmtId="165" fontId="31" fillId="0" borderId="1" xfId="0" applyNumberFormat="1" applyFont="1" applyFill="1" applyBorder="1" applyAlignment="1">
      <alignment horizontal="center"/>
    </xf>
    <xf numFmtId="166" fontId="33" fillId="0" borderId="0" xfId="2" applyNumberFormat="1" applyFont="1" applyBorder="1"/>
    <xf numFmtId="0" fontId="18" fillId="0" borderId="0" xfId="0" applyFont="1" applyFill="1" applyBorder="1" applyAlignment="1"/>
    <xf numFmtId="0" fontId="26" fillId="0" borderId="6" xfId="0" applyFont="1" applyBorder="1" applyAlignment="1">
      <alignment horizontal="center" wrapText="1"/>
    </xf>
    <xf numFmtId="0" fontId="26" fillId="0" borderId="0" xfId="0" applyFont="1" applyFill="1" applyBorder="1" applyAlignment="1">
      <alignment horizontal="center" vertical="center" wrapText="1"/>
    </xf>
    <xf numFmtId="0" fontId="25" fillId="0" borderId="0" xfId="0" applyFont="1" applyAlignment="1">
      <alignment wrapText="1"/>
    </xf>
    <xf numFmtId="0" fontId="25" fillId="0" borderId="0" xfId="0" applyFont="1" applyFill="1" applyAlignment="1">
      <alignment wrapText="1"/>
    </xf>
    <xf numFmtId="0" fontId="25" fillId="0" borderId="0" xfId="0" applyFont="1" applyFill="1" applyBorder="1" applyAlignment="1">
      <alignment wrapText="1"/>
    </xf>
    <xf numFmtId="165" fontId="26" fillId="0" borderId="0"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26" fillId="0" borderId="0" xfId="0" applyFont="1" applyFill="1" applyBorder="1" applyAlignment="1">
      <alignment horizontal="right" vertical="center" wrapText="1"/>
    </xf>
    <xf numFmtId="9" fontId="26" fillId="0" borderId="0" xfId="2" applyFont="1" applyFill="1" applyBorder="1" applyAlignment="1">
      <alignment horizontal="center" vertical="center" wrapText="1"/>
    </xf>
    <xf numFmtId="0" fontId="25" fillId="0" borderId="0" xfId="0" applyFont="1" applyFill="1" applyBorder="1" applyAlignment="1"/>
    <xf numFmtId="0" fontId="25" fillId="0" borderId="1" xfId="0" applyFont="1" applyFill="1" applyBorder="1" applyAlignment="1">
      <alignment horizontal="center" wrapText="1"/>
    </xf>
    <xf numFmtId="0" fontId="25" fillId="0" borderId="1" xfId="0" applyFont="1" applyFill="1" applyBorder="1" applyAlignment="1">
      <alignment wrapText="1"/>
    </xf>
    <xf numFmtId="0" fontId="26" fillId="0" borderId="1" xfId="0" applyFont="1" applyFill="1" applyBorder="1" applyAlignment="1">
      <alignment horizontal="right"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0" xfId="0" applyFont="1" applyFill="1" applyBorder="1" applyAlignment="1">
      <alignment horizontal="center" wrapText="1"/>
    </xf>
    <xf numFmtId="0" fontId="26" fillId="0" borderId="0" xfId="0" applyFont="1" applyBorder="1" applyAlignment="1">
      <alignment horizontal="center" wrapText="1"/>
    </xf>
    <xf numFmtId="0" fontId="25" fillId="0" borderId="15" xfId="0" applyFont="1" applyBorder="1" applyAlignment="1">
      <alignment horizontal="right" wrapText="1"/>
    </xf>
    <xf numFmtId="0" fontId="25" fillId="0" borderId="15" xfId="0" applyFont="1" applyBorder="1" applyAlignment="1">
      <alignment horizontal="center" wrapText="1"/>
    </xf>
    <xf numFmtId="0" fontId="25" fillId="0" borderId="7" xfId="0" applyFont="1" applyBorder="1" applyAlignment="1">
      <alignment horizontal="center" wrapText="1"/>
    </xf>
    <xf numFmtId="0" fontId="25" fillId="0" borderId="0" xfId="0" applyFont="1" applyFill="1" applyBorder="1" applyAlignment="1">
      <alignment horizontal="center" wrapText="1"/>
    </xf>
    <xf numFmtId="0" fontId="34" fillId="0" borderId="0" xfId="0" applyFont="1" applyBorder="1" applyAlignment="1">
      <alignment horizontal="center" wrapText="1"/>
    </xf>
    <xf numFmtId="0" fontId="25" fillId="0" borderId="0" xfId="0" applyFont="1" applyBorder="1" applyAlignment="1">
      <alignment horizontal="right" wrapText="1"/>
    </xf>
    <xf numFmtId="0" fontId="25" fillId="0" borderId="0" xfId="0" applyFont="1" applyBorder="1" applyAlignment="1">
      <alignment horizontal="center" wrapText="1"/>
    </xf>
    <xf numFmtId="0" fontId="35" fillId="0" borderId="0" xfId="0" applyFont="1" applyBorder="1" applyAlignment="1">
      <alignment horizontal="center" wrapText="1"/>
    </xf>
    <xf numFmtId="1" fontId="25" fillId="0" borderId="0" xfId="0" applyNumberFormat="1" applyFont="1" applyFill="1" applyBorder="1" applyAlignment="1">
      <alignment horizontal="center" vertical="center" wrapText="1"/>
    </xf>
    <xf numFmtId="0" fontId="26" fillId="0" borderId="0" xfId="0" applyFont="1" applyBorder="1" applyAlignment="1">
      <alignment horizontal="right" wrapText="1"/>
    </xf>
    <xf numFmtId="0" fontId="25" fillId="0" borderId="0" xfId="0" applyFont="1" applyFill="1" applyBorder="1" applyAlignment="1">
      <alignment horizontal="center" vertical="center" wrapText="1"/>
    </xf>
    <xf numFmtId="3" fontId="29" fillId="0" borderId="0" xfId="0" applyNumberFormat="1" applyFont="1" applyFill="1" applyBorder="1" applyAlignment="1">
      <alignment horizontal="right" vertical="center" wrapText="1"/>
    </xf>
    <xf numFmtId="9" fontId="25" fillId="3" borderId="6" xfId="2" applyFont="1" applyFill="1" applyBorder="1" applyAlignment="1">
      <alignment horizontal="center" vertical="center" wrapText="1"/>
    </xf>
    <xf numFmtId="0" fontId="26" fillId="0" borderId="0" xfId="0" applyFont="1" applyFill="1" applyBorder="1" applyAlignment="1">
      <alignment horizontal="right" wrapText="1"/>
    </xf>
    <xf numFmtId="3" fontId="25" fillId="0" borderId="0" xfId="0" applyNumberFormat="1" applyFont="1" applyFill="1" applyBorder="1" applyAlignment="1">
      <alignment horizontal="center" vertical="center" wrapText="1"/>
    </xf>
    <xf numFmtId="9" fontId="25" fillId="0" borderId="0" xfId="2" applyFont="1" applyFill="1" applyBorder="1" applyAlignment="1">
      <alignment horizontal="center" vertical="center" wrapText="1"/>
    </xf>
    <xf numFmtId="0" fontId="26" fillId="0" borderId="0" xfId="0" applyFont="1" applyBorder="1" applyAlignment="1">
      <alignment horizontal="right"/>
    </xf>
    <xf numFmtId="9" fontId="25" fillId="0" borderId="20" xfId="2" applyFont="1" applyFill="1" applyBorder="1" applyAlignment="1">
      <alignment vertical="center" wrapText="1"/>
    </xf>
    <xf numFmtId="9" fontId="25" fillId="0" borderId="0" xfId="2" applyFont="1" applyFill="1" applyBorder="1" applyAlignment="1">
      <alignment vertical="center" wrapText="1"/>
    </xf>
    <xf numFmtId="166" fontId="25" fillId="0" borderId="0" xfId="2" applyNumberFormat="1" applyFont="1" applyFill="1" applyBorder="1" applyAlignment="1">
      <alignment horizontal="center" vertical="center" wrapText="1"/>
    </xf>
    <xf numFmtId="0" fontId="25" fillId="0" borderId="0" xfId="0" applyFont="1" applyFill="1" applyBorder="1" applyAlignment="1">
      <alignment horizontal="right" wrapText="1"/>
    </xf>
    <xf numFmtId="0" fontId="37" fillId="0" borderId="0" xfId="0" applyFont="1" applyBorder="1" applyAlignment="1">
      <alignment horizontal="right"/>
    </xf>
    <xf numFmtId="0" fontId="26" fillId="0" borderId="0" xfId="0" applyFont="1" applyBorder="1" applyAlignment="1">
      <alignment horizontal="center"/>
    </xf>
    <xf numFmtId="0" fontId="25" fillId="0" borderId="1" xfId="0" applyFont="1" applyBorder="1" applyAlignment="1">
      <alignment wrapText="1"/>
    </xf>
    <xf numFmtId="0" fontId="28" fillId="0" borderId="0" xfId="0" applyFont="1" applyFill="1" applyBorder="1" applyAlignment="1">
      <alignment wrapText="1"/>
    </xf>
    <xf numFmtId="9" fontId="26" fillId="0" borderId="1" xfId="2" applyFont="1" applyFill="1" applyBorder="1" applyAlignment="1">
      <alignment horizontal="center" vertical="center" wrapText="1"/>
    </xf>
    <xf numFmtId="0" fontId="25" fillId="0" borderId="0" xfId="0" applyFont="1" applyBorder="1" applyAlignment="1">
      <alignment wrapText="1"/>
    </xf>
    <xf numFmtId="0" fontId="25" fillId="0" borderId="7" xfId="0" applyFont="1" applyBorder="1" applyAlignment="1">
      <alignment horizontal="right" wrapText="1"/>
    </xf>
    <xf numFmtId="0" fontId="26" fillId="0" borderId="0" xfId="0" applyFont="1" applyBorder="1" applyAlignment="1">
      <alignment horizontal="left" wrapText="1"/>
    </xf>
    <xf numFmtId="3" fontId="25" fillId="0" borderId="23" xfId="0" applyNumberFormat="1" applyFont="1" applyFill="1" applyBorder="1" applyAlignment="1">
      <alignment horizontal="center" vertical="center" wrapText="1"/>
    </xf>
    <xf numFmtId="9" fontId="26" fillId="0" borderId="0" xfId="2" applyFont="1" applyFill="1" applyBorder="1" applyAlignment="1">
      <alignment vertical="center" wrapText="1"/>
    </xf>
    <xf numFmtId="0" fontId="25" fillId="0" borderId="1" xfId="0" applyFont="1" applyBorder="1" applyAlignment="1">
      <alignment horizontal="right" wrapText="1"/>
    </xf>
    <xf numFmtId="0" fontId="25" fillId="0" borderId="1" xfId="0" applyFont="1" applyBorder="1" applyAlignment="1">
      <alignment horizontal="center" wrapText="1"/>
    </xf>
    <xf numFmtId="0" fontId="25" fillId="0" borderId="15" xfId="0" applyFont="1" applyBorder="1" applyAlignment="1">
      <alignment wrapText="1"/>
    </xf>
    <xf numFmtId="0" fontId="25" fillId="0" borderId="1" xfId="0" applyFont="1" applyBorder="1" applyAlignment="1"/>
    <xf numFmtId="0" fontId="25" fillId="0" borderId="0" xfId="0" applyFont="1" applyFill="1" applyBorder="1"/>
    <xf numFmtId="0" fontId="25" fillId="0" borderId="21" xfId="0" applyFont="1" applyBorder="1"/>
    <xf numFmtId="0" fontId="25" fillId="0" borderId="0" xfId="0" applyFont="1" applyBorder="1" applyAlignment="1">
      <alignment horizontal="center" vertical="center"/>
    </xf>
    <xf numFmtId="0" fontId="24" fillId="0" borderId="0" xfId="0" applyFont="1" applyBorder="1" applyAlignment="1">
      <alignment horizontal="center" vertical="center" wrapText="1"/>
    </xf>
    <xf numFmtId="9" fontId="28" fillId="0" borderId="0" xfId="2" applyFont="1" applyAlignment="1">
      <alignment wrapText="1"/>
    </xf>
    <xf numFmtId="9" fontId="24" fillId="0" borderId="0" xfId="2" applyFont="1" applyFill="1" applyBorder="1" applyAlignment="1">
      <alignment horizontal="center" vertical="center" wrapText="1"/>
    </xf>
    <xf numFmtId="0" fontId="26" fillId="0" borderId="0" xfId="0" applyFont="1" applyBorder="1" applyAlignment="1">
      <alignment vertical="center" wrapText="1"/>
    </xf>
    <xf numFmtId="0" fontId="26" fillId="0" borderId="0" xfId="0" applyFont="1" applyFill="1" applyBorder="1" applyAlignment="1">
      <alignment vertical="top" wrapText="1"/>
    </xf>
    <xf numFmtId="0" fontId="26" fillId="0" borderId="0" xfId="0" applyFont="1" applyFill="1" applyBorder="1" applyAlignment="1">
      <alignment vertical="center" wrapText="1"/>
    </xf>
    <xf numFmtId="0" fontId="26" fillId="0" borderId="15" xfId="0" applyFont="1" applyBorder="1" applyAlignment="1">
      <alignment horizontal="left" vertical="center" wrapText="1"/>
    </xf>
    <xf numFmtId="0" fontId="26" fillId="0" borderId="15" xfId="0" applyFont="1" applyBorder="1" applyAlignment="1">
      <alignment vertical="center" wrapText="1"/>
    </xf>
    <xf numFmtId="0" fontId="7" fillId="0" borderId="0" xfId="0" applyFont="1" applyFill="1" applyBorder="1" applyAlignment="1">
      <alignment horizontal="center" vertical="center" wrapText="1"/>
    </xf>
    <xf numFmtId="0" fontId="26" fillId="4" borderId="6" xfId="0" applyFont="1" applyFill="1" applyBorder="1" applyAlignment="1">
      <alignment horizontal="center" vertical="center"/>
    </xf>
    <xf numFmtId="0" fontId="26" fillId="0" borderId="9" xfId="0" applyFont="1" applyFill="1" applyBorder="1" applyAlignment="1">
      <alignment horizontal="center" wrapText="1"/>
    </xf>
    <xf numFmtId="41" fontId="26" fillId="0" borderId="0" xfId="1" applyNumberFormat="1" applyFont="1" applyFill="1" applyBorder="1" applyAlignment="1">
      <alignment horizontal="center" vertical="center" wrapText="1"/>
    </xf>
    <xf numFmtId="9" fontId="26" fillId="0" borderId="0" xfId="2" applyFont="1" applyFill="1" applyBorder="1" applyAlignment="1">
      <alignment horizontal="center" vertical="center"/>
    </xf>
    <xf numFmtId="0" fontId="26" fillId="4" borderId="3" xfId="0" applyFont="1" applyFill="1" applyBorder="1" applyAlignment="1"/>
    <xf numFmtId="0" fontId="26" fillId="4" borderId="5" xfId="0" applyFont="1" applyFill="1" applyBorder="1" applyAlignment="1"/>
    <xf numFmtId="9" fontId="38" fillId="3" borderId="2" xfId="2" applyFont="1" applyFill="1" applyBorder="1" applyAlignment="1">
      <alignment horizontal="center" vertical="center"/>
    </xf>
    <xf numFmtId="0" fontId="31" fillId="0" borderId="8" xfId="0" applyFont="1" applyBorder="1" applyAlignment="1">
      <alignment horizontal="center" vertical="center" wrapText="1"/>
    </xf>
    <xf numFmtId="9" fontId="40" fillId="3" borderId="2" xfId="2" applyFont="1" applyFill="1" applyBorder="1" applyAlignment="1">
      <alignment horizontal="center" vertical="center"/>
    </xf>
    <xf numFmtId="0" fontId="28" fillId="0" borderId="0" xfId="0" applyFont="1" applyFill="1" applyBorder="1" applyAlignment="1">
      <alignment horizontal="center" vertical="center" wrapText="1"/>
    </xf>
    <xf numFmtId="0" fontId="18" fillId="0" borderId="1" xfId="0" applyFont="1" applyFill="1" applyBorder="1" applyAlignment="1">
      <alignment horizontal="left"/>
    </xf>
    <xf numFmtId="0" fontId="21" fillId="0" borderId="15" xfId="0" applyFont="1" applyBorder="1"/>
    <xf numFmtId="0" fontId="27" fillId="0" borderId="15" xfId="0" applyFont="1" applyBorder="1"/>
    <xf numFmtId="0" fontId="18" fillId="0" borderId="15" xfId="0" applyFont="1" applyBorder="1" applyAlignment="1">
      <alignment horizontal="center" wrapText="1"/>
    </xf>
    <xf numFmtId="0" fontId="25" fillId="0" borderId="0" xfId="0" applyFont="1" applyFill="1" applyBorder="1" applyAlignment="1">
      <alignment horizontal="left" wrapText="1"/>
    </xf>
    <xf numFmtId="0" fontId="25" fillId="0" borderId="15" xfId="0" applyFont="1" applyFill="1" applyBorder="1" applyAlignment="1">
      <alignment horizontal="left" wrapText="1"/>
    </xf>
    <xf numFmtId="0" fontId="26" fillId="0" borderId="15" xfId="0" applyFont="1" applyFill="1" applyBorder="1" applyAlignment="1">
      <alignment horizontal="center"/>
    </xf>
    <xf numFmtId="9" fontId="23" fillId="3" borderId="2" xfId="2" applyFont="1" applyFill="1" applyBorder="1" applyAlignment="1">
      <alignment horizontal="center" vertical="center"/>
    </xf>
    <xf numFmtId="9" fontId="23" fillId="3" borderId="2" xfId="2" applyFont="1" applyFill="1" applyBorder="1" applyAlignment="1">
      <alignment horizontal="center" vertical="center" wrapText="1"/>
    </xf>
    <xf numFmtId="9" fontId="38" fillId="5" borderId="2" xfId="2" applyFont="1" applyFill="1" applyBorder="1" applyAlignment="1">
      <alignment horizontal="center" vertical="center" wrapText="1"/>
    </xf>
    <xf numFmtId="0" fontId="0" fillId="0" borderId="0" xfId="0" applyAlignment="1">
      <alignment horizontal="right"/>
    </xf>
    <xf numFmtId="9" fontId="25" fillId="3" borderId="10" xfId="2" applyFont="1" applyFill="1" applyBorder="1" applyAlignment="1">
      <alignment horizontal="center" vertical="center" wrapText="1"/>
    </xf>
    <xf numFmtId="0" fontId="25" fillId="0" borderId="1" xfId="0" applyFont="1" applyBorder="1" applyAlignment="1">
      <alignment horizontal="center" vertical="center"/>
    </xf>
    <xf numFmtId="9" fontId="25" fillId="3" borderId="16" xfId="2" applyFont="1" applyFill="1" applyBorder="1" applyAlignment="1">
      <alignment horizontal="center" vertical="center" wrapText="1"/>
    </xf>
    <xf numFmtId="9" fontId="38" fillId="5" borderId="2" xfId="2" applyFont="1" applyFill="1" applyBorder="1" applyAlignment="1">
      <alignment horizontal="center"/>
    </xf>
    <xf numFmtId="9" fontId="39" fillId="3" borderId="2" xfId="2" applyNumberFormat="1" applyFont="1" applyFill="1" applyBorder="1" applyAlignment="1">
      <alignment horizontal="right" indent="3"/>
    </xf>
    <xf numFmtId="0" fontId="27" fillId="0" borderId="0" xfId="0" applyFont="1" applyAlignment="1">
      <alignment horizontal="right" indent="3"/>
    </xf>
    <xf numFmtId="9" fontId="0" fillId="0" borderId="0" xfId="2" applyFont="1"/>
    <xf numFmtId="164" fontId="0" fillId="0" borderId="0" xfId="0" applyNumberFormat="1"/>
    <xf numFmtId="0" fontId="25" fillId="4" borderId="22"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3" fontId="25" fillId="4" borderId="22" xfId="0" applyNumberFormat="1" applyFont="1" applyFill="1" applyBorder="1" applyAlignment="1" applyProtection="1">
      <alignment horizontal="center" vertical="center" wrapText="1"/>
      <protection locked="0"/>
    </xf>
    <xf numFmtId="0" fontId="25" fillId="4" borderId="26" xfId="0" applyFont="1" applyFill="1" applyBorder="1" applyAlignment="1" applyProtection="1">
      <alignment horizontal="center" vertical="center" wrapText="1"/>
      <protection locked="0"/>
    </xf>
    <xf numFmtId="3" fontId="25" fillId="4" borderId="26" xfId="0" applyNumberFormat="1" applyFont="1" applyFill="1" applyBorder="1" applyAlignment="1" applyProtection="1">
      <alignment horizontal="center" vertical="center" wrapText="1"/>
      <protection locked="0"/>
    </xf>
    <xf numFmtId="0" fontId="25" fillId="4" borderId="18" xfId="0" applyFont="1" applyFill="1" applyBorder="1" applyAlignment="1" applyProtection="1">
      <alignment horizontal="center" vertical="center" wrapText="1"/>
      <protection locked="0"/>
    </xf>
    <xf numFmtId="3" fontId="25" fillId="4" borderId="25" xfId="0" applyNumberFormat="1" applyFont="1" applyFill="1" applyBorder="1" applyAlignment="1" applyProtection="1">
      <alignment horizontal="center" vertical="center" wrapText="1"/>
      <protection locked="0"/>
    </xf>
    <xf numFmtId="3" fontId="25" fillId="4" borderId="18" xfId="0" applyNumberFormat="1" applyFont="1" applyFill="1" applyBorder="1" applyAlignment="1" applyProtection="1">
      <alignment horizontal="center" vertical="center" wrapText="1"/>
      <protection locked="0"/>
    </xf>
    <xf numFmtId="3" fontId="25" fillId="4" borderId="19" xfId="0" applyNumberFormat="1" applyFont="1" applyFill="1" applyBorder="1" applyAlignment="1" applyProtection="1">
      <alignment horizontal="center" vertical="center" wrapText="1"/>
      <protection locked="0"/>
    </xf>
    <xf numFmtId="0" fontId="25" fillId="4" borderId="6" xfId="0" applyFont="1" applyFill="1" applyBorder="1" applyAlignment="1" applyProtection="1">
      <alignment horizontal="center"/>
      <protection locked="0"/>
    </xf>
    <xf numFmtId="0" fontId="25" fillId="4" borderId="6" xfId="0" applyFont="1" applyFill="1" applyBorder="1" applyAlignment="1" applyProtection="1">
      <alignment horizontal="center" vertical="center"/>
      <protection locked="0"/>
    </xf>
    <xf numFmtId="164" fontId="26" fillId="0" borderId="6" xfId="0" applyNumberFormat="1" applyFont="1" applyFill="1" applyBorder="1" applyAlignment="1">
      <alignment horizontal="center" vertical="center" wrapText="1"/>
    </xf>
    <xf numFmtId="0" fontId="31" fillId="0" borderId="0" xfId="0" applyFont="1" applyBorder="1" applyAlignment="1">
      <alignment vertical="center" wrapText="1"/>
    </xf>
    <xf numFmtId="0" fontId="21" fillId="6" borderId="6" xfId="0" applyFont="1" applyFill="1" applyBorder="1" applyAlignment="1" applyProtection="1">
      <alignment horizontal="right" wrapText="1" indent="7"/>
      <protection locked="0"/>
    </xf>
    <xf numFmtId="0" fontId="27" fillId="0" borderId="0" xfId="0" applyFont="1" applyFill="1" applyBorder="1" applyAlignment="1">
      <alignment vertical="center"/>
    </xf>
    <xf numFmtId="9" fontId="41" fillId="0" borderId="0" xfId="2" applyFont="1" applyFill="1" applyBorder="1" applyAlignment="1">
      <alignment horizontal="center"/>
    </xf>
    <xf numFmtId="0" fontId="25" fillId="0" borderId="0" xfId="0" applyFont="1" applyFill="1" applyBorder="1" applyAlignment="1">
      <alignment vertical="center"/>
    </xf>
    <xf numFmtId="9" fontId="25" fillId="5" borderId="0" xfId="0" applyNumberFormat="1" applyFont="1" applyFill="1" applyBorder="1" applyAlignment="1">
      <alignment horizontal="center"/>
    </xf>
    <xf numFmtId="9" fontId="26" fillId="0" borderId="6" xfId="2" applyFont="1" applyFill="1" applyBorder="1" applyAlignment="1">
      <alignment horizontal="center" vertical="center" wrapText="1"/>
    </xf>
    <xf numFmtId="41" fontId="26" fillId="3" borderId="10" xfId="1" applyNumberFormat="1" applyFont="1" applyFill="1" applyBorder="1" applyAlignment="1">
      <alignment horizontal="center" vertical="center"/>
    </xf>
    <xf numFmtId="9" fontId="26" fillId="5" borderId="6" xfId="2" applyFont="1" applyFill="1" applyBorder="1" applyAlignment="1">
      <alignment horizontal="center" vertical="center"/>
    </xf>
    <xf numFmtId="164" fontId="26" fillId="0" borderId="16" xfId="0" applyNumberFormat="1" applyFont="1" applyFill="1" applyBorder="1" applyAlignment="1">
      <alignment horizontal="center" vertical="center" wrapText="1"/>
    </xf>
    <xf numFmtId="164" fontId="26" fillId="0" borderId="6" xfId="0" applyNumberFormat="1" applyFont="1" applyFill="1" applyBorder="1" applyAlignment="1">
      <alignment horizontal="center" wrapText="1"/>
    </xf>
    <xf numFmtId="0" fontId="25" fillId="0" borderId="7" xfId="0" applyFont="1" applyFill="1" applyBorder="1" applyAlignment="1">
      <alignment horizontal="center" wrapText="1"/>
    </xf>
    <xf numFmtId="0" fontId="0" fillId="0" borderId="0" xfId="0" applyAlignment="1"/>
    <xf numFmtId="0" fontId="45" fillId="0" borderId="1" xfId="0" applyFont="1" applyBorder="1" applyAlignment="1">
      <alignment horizontal="center"/>
    </xf>
    <xf numFmtId="0" fontId="0" fillId="0" borderId="1" xfId="0" applyBorder="1" applyAlignment="1"/>
    <xf numFmtId="49" fontId="0" fillId="0" borderId="0" xfId="0" applyNumberFormat="1" applyBorder="1" applyAlignment="1">
      <alignment horizontal="center"/>
    </xf>
    <xf numFmtId="0" fontId="0" fillId="0" borderId="0" xfId="0" applyBorder="1" applyAlignment="1"/>
    <xf numFmtId="0" fontId="27" fillId="0" borderId="0" xfId="0" applyFont="1" applyFill="1" applyBorder="1" applyAlignment="1">
      <alignment horizontal="left" indent="2"/>
    </xf>
    <xf numFmtId="14" fontId="28" fillId="0" borderId="0" xfId="0" applyNumberFormat="1" applyFont="1" applyAlignment="1">
      <alignment horizontal="center" vertical="center"/>
    </xf>
    <xf numFmtId="14" fontId="48" fillId="0" borderId="0" xfId="0" applyNumberFormat="1" applyFont="1" applyAlignment="1">
      <alignment horizontal="center" vertical="center"/>
    </xf>
    <xf numFmtId="0" fontId="49" fillId="7" borderId="0" xfId="0" applyFont="1" applyFill="1" applyBorder="1" applyAlignment="1">
      <alignment horizontal="center" vertical="center" wrapText="1"/>
    </xf>
    <xf numFmtId="165" fontId="49" fillId="7" borderId="0" xfId="0" applyNumberFormat="1" applyFont="1" applyFill="1" applyBorder="1" applyAlignment="1">
      <alignment horizontal="center" vertical="center" wrapText="1"/>
    </xf>
    <xf numFmtId="9" fontId="49" fillId="7" borderId="0" xfId="2" applyFont="1" applyFill="1" applyBorder="1" applyAlignment="1">
      <alignment horizontal="center" vertical="center" wrapText="1"/>
    </xf>
    <xf numFmtId="9" fontId="49" fillId="7" borderId="0" xfId="0" applyNumberFormat="1" applyFont="1" applyFill="1" applyBorder="1" applyAlignment="1">
      <alignment horizontal="center" vertical="center" wrapText="1"/>
    </xf>
    <xf numFmtId="9" fontId="51" fillId="7" borderId="0" xfId="2" applyFont="1" applyFill="1" applyBorder="1" applyAlignment="1">
      <alignment horizontal="center" vertical="center" wrapText="1"/>
    </xf>
    <xf numFmtId="9" fontId="51" fillId="7" borderId="0" xfId="0" applyNumberFormat="1" applyFont="1" applyFill="1" applyBorder="1" applyAlignment="1">
      <alignment horizontal="center" vertical="center" wrapText="1"/>
    </xf>
    <xf numFmtId="9" fontId="26" fillId="3" borderId="27" xfId="2" applyFont="1" applyFill="1" applyBorder="1" applyAlignment="1">
      <alignment horizontal="center" vertical="center" wrapText="1"/>
    </xf>
    <xf numFmtId="9" fontId="26" fillId="3" borderId="13" xfId="0" applyNumberFormat="1" applyFont="1" applyFill="1" applyBorder="1" applyAlignment="1">
      <alignment horizontal="center" vertical="center" wrapText="1"/>
    </xf>
    <xf numFmtId="9" fontId="26" fillId="3" borderId="28"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8" fillId="0" borderId="0" xfId="0" applyFont="1" applyFill="1" applyBorder="1" applyAlignment="1">
      <alignment horizontal="center"/>
    </xf>
    <xf numFmtId="0" fontId="25" fillId="0" borderId="0" xfId="0" applyFont="1" applyBorder="1" applyAlignment="1"/>
    <xf numFmtId="0" fontId="52" fillId="0" borderId="0" xfId="0" applyFont="1" applyBorder="1" applyAlignment="1">
      <alignment horizontal="right" indent="1"/>
    </xf>
    <xf numFmtId="0" fontId="0" fillId="0" borderId="0" xfId="0" applyFont="1"/>
    <xf numFmtId="167" fontId="52" fillId="0" borderId="0" xfId="1" applyNumberFormat="1" applyFont="1" applyBorder="1"/>
    <xf numFmtId="168" fontId="53" fillId="0" borderId="0" xfId="0" applyNumberFormat="1" applyFont="1" applyBorder="1" applyAlignment="1">
      <alignment horizontal="right"/>
    </xf>
    <xf numFmtId="0" fontId="52" fillId="0" borderId="0" xfId="0" applyFont="1" applyBorder="1" applyAlignment="1">
      <alignment horizontal="center"/>
    </xf>
    <xf numFmtId="9" fontId="0" fillId="0" borderId="21" xfId="2" applyFont="1" applyBorder="1" applyAlignment="1">
      <alignment horizontal="right" indent="2"/>
    </xf>
    <xf numFmtId="164" fontId="52" fillId="0" borderId="0" xfId="0" applyNumberFormat="1" applyFont="1" applyBorder="1" applyAlignment="1">
      <alignment horizontal="right" indent="1"/>
    </xf>
    <xf numFmtId="9" fontId="0" fillId="0" borderId="0" xfId="2" applyFont="1" applyBorder="1" applyAlignment="1">
      <alignment horizontal="right" indent="2"/>
    </xf>
    <xf numFmtId="164" fontId="52" fillId="0" borderId="0" xfId="0" applyNumberFormat="1" applyFont="1" applyFill="1" applyBorder="1" applyAlignment="1">
      <alignment horizontal="right" indent="1"/>
    </xf>
    <xf numFmtId="167" fontId="52" fillId="0" borderId="0" xfId="1" applyNumberFormat="1" applyFont="1" applyFill="1" applyBorder="1"/>
    <xf numFmtId="0" fontId="52" fillId="0" borderId="0" xfId="0" applyFont="1" applyFill="1" applyBorder="1" applyAlignment="1">
      <alignment horizontal="center"/>
    </xf>
    <xf numFmtId="0" fontId="52" fillId="0" borderId="0" xfId="0" applyFont="1" applyFill="1" applyBorder="1" applyAlignment="1">
      <alignment horizontal="right" indent="1"/>
    </xf>
    <xf numFmtId="164" fontId="52" fillId="0" borderId="0" xfId="0" applyNumberFormat="1" applyFont="1" applyFill="1" applyBorder="1" applyAlignment="1">
      <alignment horizontal="center"/>
    </xf>
    <xf numFmtId="164" fontId="0" fillId="0" borderId="0" xfId="0" applyNumberFormat="1" applyFont="1" applyAlignment="1">
      <alignment horizontal="right" indent="1"/>
    </xf>
    <xf numFmtId="167" fontId="0" fillId="0" borderId="0" xfId="1" applyNumberFormat="1" applyFont="1"/>
    <xf numFmtId="0" fontId="0" fillId="0" borderId="0" xfId="0" applyFont="1" applyAlignment="1">
      <alignment horizontal="center"/>
    </xf>
    <xf numFmtId="0" fontId="52" fillId="0" borderId="1" xfId="0" applyFont="1" applyBorder="1" applyAlignment="1">
      <alignment horizontal="right" indent="1"/>
    </xf>
    <xf numFmtId="0" fontId="0" fillId="0" borderId="1" xfId="0" applyFont="1" applyBorder="1"/>
    <xf numFmtId="167" fontId="52" fillId="0" borderId="1" xfId="1" applyNumberFormat="1" applyFont="1" applyBorder="1"/>
    <xf numFmtId="168" fontId="53" fillId="0" borderId="1" xfId="0" applyNumberFormat="1" applyFont="1" applyBorder="1" applyAlignment="1">
      <alignment horizontal="right"/>
    </xf>
    <xf numFmtId="0" fontId="52" fillId="0" borderId="1" xfId="0" applyFont="1" applyBorder="1" applyAlignment="1">
      <alignment horizontal="center"/>
    </xf>
    <xf numFmtId="9" fontId="0" fillId="0" borderId="1" xfId="2" applyFont="1" applyBorder="1" applyAlignment="1">
      <alignment horizontal="right" indent="2"/>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7" borderId="4" xfId="0" applyFont="1" applyFill="1" applyBorder="1" applyAlignment="1">
      <alignment horizontal="center" vertical="center" wrapText="1"/>
    </xf>
    <xf numFmtId="0" fontId="0" fillId="7" borderId="0" xfId="0" applyFill="1"/>
    <xf numFmtId="0" fontId="12" fillId="7" borderId="0" xfId="0" applyFont="1" applyFill="1"/>
    <xf numFmtId="0" fontId="44" fillId="7" borderId="0" xfId="0" applyFont="1" applyFill="1" applyAlignment="1">
      <alignment horizontal="center" vertical="center" wrapText="1"/>
    </xf>
    <xf numFmtId="164" fontId="0" fillId="7" borderId="0" xfId="0" applyNumberFormat="1" applyFill="1"/>
    <xf numFmtId="0" fontId="14" fillId="7" borderId="0" xfId="0" applyFont="1" applyFill="1" applyBorder="1" applyAlignment="1">
      <alignment horizontal="center"/>
    </xf>
    <xf numFmtId="164" fontId="0" fillId="7" borderId="0" xfId="0" applyNumberFormat="1" applyFill="1" applyAlignment="1">
      <alignment horizontal="right"/>
    </xf>
    <xf numFmtId="0" fontId="0" fillId="7" borderId="0" xfId="0" applyFill="1" applyAlignment="1">
      <alignment horizontal="center"/>
    </xf>
    <xf numFmtId="0" fontId="0" fillId="7" borderId="0" xfId="0" applyFill="1" applyBorder="1"/>
    <xf numFmtId="9" fontId="0" fillId="7" borderId="0" xfId="2" applyFont="1" applyFill="1"/>
    <xf numFmtId="167" fontId="43" fillId="7" borderId="0" xfId="0" applyNumberFormat="1" applyFont="1" applyFill="1"/>
    <xf numFmtId="168" fontId="0" fillId="7" borderId="0" xfId="0" applyNumberFormat="1" applyFill="1" applyAlignment="1"/>
    <xf numFmtId="0" fontId="12" fillId="7" borderId="1" xfId="0" applyFont="1" applyFill="1" applyBorder="1" applyAlignment="1">
      <alignment horizontal="center"/>
    </xf>
    <xf numFmtId="0" fontId="0" fillId="7" borderId="1" xfId="0" applyFill="1" applyBorder="1" applyAlignment="1">
      <alignment horizontal="center"/>
    </xf>
    <xf numFmtId="0" fontId="12" fillId="7" borderId="1" xfId="0" applyFont="1" applyFill="1" applyBorder="1"/>
    <xf numFmtId="0" fontId="28" fillId="7" borderId="0" xfId="0" applyFont="1" applyFill="1" applyBorder="1" applyAlignment="1">
      <alignment horizontal="right" wrapText="1"/>
    </xf>
    <xf numFmtId="0" fontId="28" fillId="7" borderId="0" xfId="0" applyFont="1" applyFill="1" applyBorder="1" applyAlignment="1" applyProtection="1">
      <alignment horizontal="center" vertical="center" wrapText="1"/>
      <protection locked="0"/>
    </xf>
    <xf numFmtId="0" fontId="28" fillId="7" borderId="0" xfId="0" applyFont="1" applyFill="1" applyBorder="1" applyAlignment="1">
      <alignment horizontal="center" vertical="center" wrapText="1"/>
    </xf>
    <xf numFmtId="3" fontId="28" fillId="7" borderId="0" xfId="0" applyNumberFormat="1" applyFont="1" applyFill="1" applyBorder="1" applyAlignment="1">
      <alignment horizontal="right" vertical="center" wrapText="1"/>
    </xf>
    <xf numFmtId="9" fontId="28" fillId="7" borderId="0" xfId="2" applyFont="1" applyFill="1" applyBorder="1" applyAlignment="1">
      <alignment horizontal="center" vertical="center" wrapText="1"/>
    </xf>
    <xf numFmtId="9" fontId="25" fillId="0" borderId="29" xfId="2" applyFont="1" applyFill="1" applyBorder="1" applyAlignment="1">
      <alignment horizontal="center" vertical="center" wrapText="1"/>
    </xf>
    <xf numFmtId="0" fontId="0" fillId="0" borderId="0" xfId="0" applyBorder="1" applyAlignment="1" applyProtection="1">
      <alignment horizontal="left"/>
      <protection locked="0"/>
    </xf>
    <xf numFmtId="0" fontId="0" fillId="0" borderId="0" xfId="0" applyBorder="1" applyAlignment="1" applyProtection="1"/>
    <xf numFmtId="0" fontId="0" fillId="0" borderId="29" xfId="0" applyBorder="1" applyAlignment="1" applyProtection="1"/>
    <xf numFmtId="0" fontId="0" fillId="0" borderId="0" xfId="0" applyBorder="1" applyAlignment="1" applyProtection="1">
      <alignment horizontal="left"/>
    </xf>
    <xf numFmtId="0" fontId="0" fillId="0" borderId="15" xfId="0" applyBorder="1" applyAlignment="1" applyProtection="1">
      <alignment horizontal="left"/>
    </xf>
    <xf numFmtId="0" fontId="0" fillId="0" borderId="0" xfId="0" applyBorder="1" applyAlignment="1" applyProtection="1">
      <alignment horizontal="center"/>
    </xf>
    <xf numFmtId="0" fontId="0" fillId="0" borderId="0" xfId="0" applyBorder="1" applyAlignment="1" applyProtection="1">
      <alignment horizontal="left" indent="1"/>
    </xf>
    <xf numFmtId="0" fontId="0" fillId="0" borderId="0" xfId="0" applyBorder="1"/>
    <xf numFmtId="0" fontId="0" fillId="0" borderId="34" xfId="0" applyBorder="1" applyAlignment="1" applyProtection="1">
      <alignment horizontal="left"/>
    </xf>
    <xf numFmtId="0" fontId="0" fillId="0" borderId="6" xfId="0" applyBorder="1"/>
    <xf numFmtId="0" fontId="0" fillId="0" borderId="15" xfId="0" applyBorder="1"/>
    <xf numFmtId="0" fontId="0" fillId="0" borderId="6" xfId="0" applyBorder="1" applyAlignment="1">
      <alignment horizontal="center"/>
    </xf>
    <xf numFmtId="15" fontId="0" fillId="0" borderId="6" xfId="0" applyNumberFormat="1" applyBorder="1"/>
    <xf numFmtId="0" fontId="0" fillId="0" borderId="6" xfId="0" applyBorder="1" applyAlignment="1">
      <alignment horizontal="right"/>
    </xf>
    <xf numFmtId="0" fontId="27" fillId="0" borderId="0" xfId="0" applyFont="1" applyFill="1" applyBorder="1" applyAlignment="1">
      <alignment horizontal="center"/>
    </xf>
    <xf numFmtId="0" fontId="26" fillId="0" borderId="1" xfId="0" applyFont="1" applyBorder="1" applyAlignment="1">
      <alignment vertical="top"/>
    </xf>
    <xf numFmtId="0" fontId="42" fillId="0" borderId="0" xfId="0" applyFont="1"/>
    <xf numFmtId="9" fontId="27" fillId="0" borderId="0" xfId="2" applyFont="1" applyAlignment="1">
      <alignment horizontal="center" vertical="center"/>
    </xf>
    <xf numFmtId="0" fontId="27" fillId="0" borderId="0" xfId="0" applyFont="1" applyAlignment="1">
      <alignment horizontal="center" vertical="center"/>
    </xf>
    <xf numFmtId="0" fontId="27" fillId="0" borderId="1" xfId="0" applyFont="1" applyFill="1" applyBorder="1" applyAlignment="1">
      <alignment horizontal="center" vertical="top"/>
    </xf>
    <xf numFmtId="0" fontId="0" fillId="0" borderId="0" xfId="0" applyAlignment="1">
      <alignment vertical="top"/>
    </xf>
    <xf numFmtId="9" fontId="25" fillId="5" borderId="15" xfId="0" applyNumberFormat="1" applyFont="1" applyFill="1" applyBorder="1" applyAlignment="1">
      <alignment horizontal="center" vertical="top"/>
    </xf>
    <xf numFmtId="0" fontId="27" fillId="0" borderId="1" xfId="0" applyFont="1" applyFill="1" applyBorder="1" applyAlignment="1">
      <alignment horizontal="left" vertical="top" indent="2"/>
    </xf>
    <xf numFmtId="0" fontId="26" fillId="0" borderId="15" xfId="0" applyFont="1" applyBorder="1" applyAlignment="1">
      <alignment horizontal="center"/>
    </xf>
    <xf numFmtId="9" fontId="13" fillId="5" borderId="1" xfId="0" applyNumberFormat="1" applyFont="1" applyFill="1" applyBorder="1" applyAlignment="1">
      <alignment horizontal="center" vertical="center"/>
    </xf>
    <xf numFmtId="0" fontId="0" fillId="0" borderId="15" xfId="0" applyFill="1" applyBorder="1" applyProtection="1">
      <protection locked="0"/>
    </xf>
    <xf numFmtId="0" fontId="0" fillId="0" borderId="15" xfId="0" applyFill="1" applyBorder="1" applyAlignment="1" applyProtection="1">
      <protection locked="0"/>
    </xf>
    <xf numFmtId="0" fontId="0" fillId="0" borderId="6" xfId="0" applyFill="1" applyBorder="1" applyAlignment="1" applyProtection="1">
      <alignment horizontal="center"/>
      <protection locked="0"/>
    </xf>
    <xf numFmtId="0" fontId="0" fillId="0" borderId="0" xfId="0" applyFill="1" applyBorder="1" applyAlignment="1" applyProtection="1">
      <alignment horizontal="left"/>
    </xf>
    <xf numFmtId="0" fontId="61" fillId="0" borderId="0" xfId="0" applyFont="1" applyBorder="1" applyAlignment="1" applyProtection="1"/>
    <xf numFmtId="0" fontId="62" fillId="0" borderId="0" xfId="0" applyFont="1"/>
    <xf numFmtId="0" fontId="0" fillId="0" borderId="37" xfId="0" applyBorder="1" applyAlignment="1" applyProtection="1">
      <alignment horizontal="left" indent="4"/>
    </xf>
    <xf numFmtId="15" fontId="0" fillId="0" borderId="6" xfId="0" applyNumberFormat="1" applyBorder="1" applyAlignment="1">
      <alignment horizontal="center"/>
    </xf>
    <xf numFmtId="0" fontId="54" fillId="8" borderId="6" xfId="0" applyFont="1" applyFill="1" applyBorder="1" applyAlignment="1">
      <alignment horizontal="left"/>
    </xf>
    <xf numFmtId="0" fontId="54" fillId="8" borderId="6" xfId="0" applyFont="1" applyFill="1" applyBorder="1" applyAlignment="1">
      <alignment horizontal="right"/>
    </xf>
    <xf numFmtId="0" fontId="54" fillId="8" borderId="6" xfId="0" applyFont="1" applyFill="1" applyBorder="1" applyAlignment="1">
      <alignment horizontal="center"/>
    </xf>
    <xf numFmtId="165" fontId="31" fillId="5" borderId="2" xfId="0" applyNumberFormat="1" applyFont="1" applyFill="1" applyBorder="1" applyAlignment="1">
      <alignment horizontal="center"/>
    </xf>
    <xf numFmtId="0" fontId="32" fillId="0" borderId="0" xfId="0" applyFont="1" applyBorder="1"/>
    <xf numFmtId="0" fontId="27" fillId="0" borderId="0" xfId="0" applyFont="1" applyBorder="1"/>
    <xf numFmtId="0" fontId="31" fillId="3" borderId="0" xfId="0" applyFont="1" applyFill="1" applyBorder="1" applyAlignment="1">
      <alignment horizontal="right" indent="7"/>
    </xf>
    <xf numFmtId="0" fontId="32" fillId="0" borderId="0" xfId="0" applyFont="1" applyBorder="1" applyAlignment="1">
      <alignment horizontal="right" indent="7"/>
    </xf>
    <xf numFmtId="1" fontId="31" fillId="3" borderId="0" xfId="2" applyNumberFormat="1" applyFont="1" applyFill="1" applyBorder="1" applyAlignment="1">
      <alignment horizontal="right" indent="7"/>
    </xf>
    <xf numFmtId="9" fontId="31" fillId="3" borderId="0" xfId="2" applyFont="1" applyFill="1" applyBorder="1" applyAlignment="1">
      <alignment horizontal="right" indent="3"/>
    </xf>
    <xf numFmtId="9" fontId="32" fillId="0" borderId="0" xfId="2" applyFont="1" applyBorder="1" applyAlignment="1">
      <alignment horizontal="right" indent="3"/>
    </xf>
    <xf numFmtId="0" fontId="42" fillId="5" borderId="0" xfId="0" applyFont="1" applyFill="1" applyBorder="1" applyAlignment="1">
      <alignment horizontal="center"/>
    </xf>
    <xf numFmtId="9" fontId="39" fillId="3" borderId="2" xfId="2" applyFont="1" applyFill="1" applyBorder="1" applyAlignment="1">
      <alignment horizontal="right" indent="3"/>
    </xf>
    <xf numFmtId="0" fontId="31" fillId="5" borderId="2" xfId="0" applyFont="1" applyFill="1" applyBorder="1" applyAlignment="1">
      <alignment horizontal="center"/>
    </xf>
    <xf numFmtId="0" fontId="15" fillId="0" borderId="1" xfId="0" applyFont="1" applyFill="1" applyBorder="1" applyAlignment="1">
      <alignment vertical="center" wrapText="1"/>
    </xf>
    <xf numFmtId="0" fontId="4" fillId="0" borderId="1" xfId="0" applyFont="1" applyFill="1" applyBorder="1"/>
    <xf numFmtId="0" fontId="15" fillId="0" borderId="1" xfId="0" applyFont="1" applyFill="1" applyBorder="1" applyAlignment="1">
      <alignment horizontal="center" wrapText="1"/>
    </xf>
    <xf numFmtId="0" fontId="17" fillId="0" borderId="1" xfId="0" applyFont="1" applyFill="1" applyBorder="1" applyAlignment="1">
      <alignment horizontal="center" wrapText="1"/>
    </xf>
    <xf numFmtId="165" fontId="4" fillId="0" borderId="1" xfId="0" applyNumberFormat="1" applyFont="1" applyFill="1" applyBorder="1" applyAlignment="1">
      <alignment horizontal="center"/>
    </xf>
    <xf numFmtId="0" fontId="0" fillId="0" borderId="0" xfId="0" applyAlignment="1">
      <alignment vertical="center" wrapText="1"/>
    </xf>
    <xf numFmtId="0" fontId="31" fillId="5" borderId="0" xfId="0" applyFont="1" applyFill="1" applyBorder="1" applyAlignment="1">
      <alignment horizontal="right"/>
    </xf>
    <xf numFmtId="0" fontId="42" fillId="5" borderId="0" xfId="0" applyFont="1" applyFill="1" applyBorder="1" applyAlignment="1">
      <alignment horizontal="right"/>
    </xf>
    <xf numFmtId="0" fontId="31" fillId="5" borderId="0" xfId="0" applyFont="1" applyFill="1" applyBorder="1" applyAlignment="1">
      <alignment horizontal="right" vertical="center" wrapText="1"/>
    </xf>
    <xf numFmtId="9" fontId="31" fillId="0" borderId="6" xfId="2" applyFont="1" applyFill="1" applyBorder="1" applyAlignment="1">
      <alignment horizontal="center"/>
    </xf>
    <xf numFmtId="0" fontId="21" fillId="0" borderId="6" xfId="0" applyFont="1" applyFill="1" applyBorder="1" applyAlignment="1">
      <alignment horizontal="right" wrapText="1" indent="7"/>
    </xf>
    <xf numFmtId="165" fontId="31" fillId="0" borderId="6" xfId="0" applyNumberFormat="1" applyFont="1" applyFill="1" applyBorder="1" applyAlignment="1">
      <alignment horizontal="center"/>
    </xf>
    <xf numFmtId="165" fontId="31" fillId="0" borderId="16" xfId="0" applyNumberFormat="1" applyFont="1" applyFill="1" applyBorder="1" applyAlignment="1">
      <alignment horizontal="center"/>
    </xf>
    <xf numFmtId="0" fontId="21" fillId="6" borderId="6" xfId="0" applyFont="1" applyFill="1" applyBorder="1" applyAlignment="1" applyProtection="1">
      <alignment horizontal="center" wrapText="1"/>
      <protection locked="0"/>
    </xf>
    <xf numFmtId="0" fontId="21" fillId="6" borderId="16" xfId="0" applyFont="1" applyFill="1" applyBorder="1" applyAlignment="1" applyProtection="1">
      <alignment horizontal="center" wrapText="1"/>
      <protection locked="0"/>
    </xf>
    <xf numFmtId="0" fontId="0" fillId="0" borderId="0" xfId="0" applyBorder="1" applyAlignment="1" applyProtection="1">
      <alignment horizontal="right"/>
    </xf>
    <xf numFmtId="0" fontId="0" fillId="0" borderId="29" xfId="0" applyBorder="1" applyAlignment="1" applyProtection="1">
      <alignment horizontal="left"/>
    </xf>
    <xf numFmtId="0" fontId="25" fillId="0" borderId="6" xfId="0" applyFont="1" applyFill="1" applyBorder="1" applyAlignment="1" applyProtection="1">
      <alignment horizontal="center"/>
      <protection locked="0"/>
    </xf>
    <xf numFmtId="0" fontId="0" fillId="0" borderId="7" xfId="0" applyFill="1" applyBorder="1" applyAlignment="1" applyProtection="1">
      <alignment horizontal="center"/>
      <protection locked="0"/>
    </xf>
    <xf numFmtId="0" fontId="49" fillId="0" borderId="0" xfId="0" applyFont="1" applyFill="1" applyBorder="1" applyAlignment="1">
      <alignment horizontal="left"/>
    </xf>
    <xf numFmtId="0" fontId="0" fillId="0" borderId="33" xfId="0" applyBorder="1" applyProtection="1"/>
    <xf numFmtId="0" fontId="0" fillId="0" borderId="0" xfId="0" applyBorder="1" applyProtection="1"/>
    <xf numFmtId="0" fontId="0" fillId="0" borderId="34" xfId="0" applyBorder="1" applyProtection="1"/>
    <xf numFmtId="0" fontId="0" fillId="0" borderId="33" xfId="0" applyBorder="1" applyAlignment="1" applyProtection="1">
      <alignment horizontal="left" indent="1"/>
    </xf>
    <xf numFmtId="0" fontId="0" fillId="0" borderId="0" xfId="0" applyProtection="1"/>
    <xf numFmtId="0" fontId="0" fillId="0" borderId="6" xfId="0" applyFill="1" applyBorder="1" applyAlignment="1" applyProtection="1">
      <alignment horizontal="center"/>
    </xf>
    <xf numFmtId="0" fontId="55" fillId="0" borderId="0" xfId="0" applyFont="1" applyBorder="1" applyProtection="1"/>
    <xf numFmtId="0" fontId="0" fillId="0" borderId="7" xfId="0" applyBorder="1" applyAlignment="1" applyProtection="1">
      <alignment horizontal="left" indent="1"/>
    </xf>
    <xf numFmtId="0" fontId="0" fillId="0" borderId="6" xfId="0" applyBorder="1" applyAlignment="1" applyProtection="1">
      <alignment horizontal="center"/>
    </xf>
    <xf numFmtId="0" fontId="0" fillId="0" borderId="34" xfId="0" applyBorder="1" applyAlignment="1" applyProtection="1">
      <alignment horizontal="center"/>
    </xf>
    <xf numFmtId="0" fontId="0" fillId="0" borderId="29" xfId="0" applyBorder="1" applyAlignment="1" applyProtection="1">
      <alignment horizontal="left" indent="1"/>
    </xf>
    <xf numFmtId="0" fontId="0" fillId="0" borderId="37" xfId="0" applyBorder="1" applyAlignment="1" applyProtection="1"/>
    <xf numFmtId="0" fontId="0" fillId="0" borderId="34" xfId="0" applyBorder="1" applyAlignment="1" applyProtection="1"/>
    <xf numFmtId="0" fontId="0" fillId="0" borderId="34" xfId="0" applyBorder="1" applyAlignment="1" applyProtection="1">
      <alignment horizontal="left" indent="1"/>
    </xf>
    <xf numFmtId="0" fontId="61" fillId="0" borderId="0" xfId="0" applyFont="1" applyBorder="1" applyAlignment="1" applyProtection="1">
      <alignment vertical="top" wrapText="1"/>
    </xf>
    <xf numFmtId="0" fontId="0" fillId="0" borderId="36" xfId="0" applyBorder="1" applyProtection="1"/>
    <xf numFmtId="0" fontId="0" fillId="0" borderId="15" xfId="0" applyBorder="1" applyProtection="1"/>
    <xf numFmtId="0" fontId="0" fillId="0" borderId="35" xfId="0" applyBorder="1" applyProtection="1"/>
    <xf numFmtId="14" fontId="0" fillId="0" borderId="15" xfId="0" applyNumberFormat="1" applyBorder="1" applyAlignment="1" applyProtection="1">
      <alignment horizontal="center"/>
    </xf>
    <xf numFmtId="14" fontId="0" fillId="0" borderId="0" xfId="0" applyNumberFormat="1" applyBorder="1" applyAlignment="1" applyProtection="1">
      <alignment horizontal="center"/>
    </xf>
    <xf numFmtId="14" fontId="0" fillId="0" borderId="34" xfId="0" applyNumberFormat="1" applyBorder="1" applyProtection="1"/>
    <xf numFmtId="0" fontId="0" fillId="0" borderId="27" xfId="0" applyBorder="1" applyProtection="1"/>
    <xf numFmtId="0" fontId="0" fillId="0" borderId="1" xfId="0" applyBorder="1" applyProtection="1"/>
    <xf numFmtId="0" fontId="55" fillId="0" borderId="1" xfId="0" applyFont="1" applyBorder="1" applyProtection="1"/>
    <xf numFmtId="0" fontId="0" fillId="0" borderId="28" xfId="0" applyBorder="1" applyProtection="1"/>
    <xf numFmtId="0" fontId="58" fillId="0" borderId="0" xfId="0" applyFont="1" applyProtection="1"/>
    <xf numFmtId="0" fontId="59" fillId="0" borderId="0" xfId="0" applyFont="1" applyProtection="1"/>
    <xf numFmtId="49" fontId="59" fillId="0" borderId="0" xfId="0" applyNumberFormat="1" applyFont="1" applyAlignment="1" applyProtection="1">
      <alignment horizontal="right"/>
    </xf>
    <xf numFmtId="0" fontId="0" fillId="0" borderId="0" xfId="0" applyFill="1" applyBorder="1" applyAlignment="1" applyProtection="1">
      <alignment horizontal="left"/>
      <protection locked="0"/>
    </xf>
    <xf numFmtId="0" fontId="49" fillId="0" borderId="0" xfId="0" applyFont="1" applyFill="1" applyBorder="1" applyAlignment="1">
      <alignment wrapText="1"/>
    </xf>
    <xf numFmtId="0" fontId="49" fillId="0" borderId="0" xfId="0" applyFont="1" applyFill="1" applyBorder="1" applyAlignment="1"/>
    <xf numFmtId="0" fontId="26" fillId="3" borderId="39" xfId="0" applyFont="1" applyFill="1" applyBorder="1" applyAlignment="1">
      <alignment horizontal="center"/>
    </xf>
    <xf numFmtId="0" fontId="42" fillId="0" borderId="0" xfId="0" applyFont="1" applyBorder="1" applyAlignment="1">
      <alignment horizontal="right"/>
    </xf>
    <xf numFmtId="0" fontId="42" fillId="0" borderId="0" xfId="0" applyFont="1" applyFill="1" applyBorder="1" applyAlignment="1">
      <alignment horizontal="right"/>
    </xf>
    <xf numFmtId="0" fontId="25" fillId="0" borderId="0" xfId="0" applyFont="1" applyFill="1" applyBorder="1" applyAlignment="1">
      <alignment horizontal="center"/>
    </xf>
    <xf numFmtId="168" fontId="53" fillId="0" borderId="0" xfId="0" applyNumberFormat="1" applyFont="1" applyBorder="1" applyAlignment="1"/>
    <xf numFmtId="168" fontId="53" fillId="0" borderId="0" xfId="0" applyNumberFormat="1" applyFont="1" applyFill="1" applyBorder="1" applyAlignment="1"/>
    <xf numFmtId="168" fontId="53" fillId="0" borderId="1" xfId="0" applyNumberFormat="1" applyFont="1" applyFill="1" applyBorder="1" applyAlignment="1"/>
    <xf numFmtId="167" fontId="0" fillId="7" borderId="0" xfId="1" applyNumberFormat="1" applyFont="1" applyFill="1" applyAlignment="1">
      <alignment horizontal="right"/>
    </xf>
    <xf numFmtId="49" fontId="12" fillId="7" borderId="1" xfId="0" applyNumberFormat="1" applyFont="1" applyFill="1" applyBorder="1" applyAlignment="1">
      <alignment horizontal="right" indent="2"/>
    </xf>
    <xf numFmtId="1" fontId="0" fillId="0" borderId="0" xfId="1" applyNumberFormat="1" applyFont="1" applyAlignment="1">
      <alignment horizontal="right" indent="3"/>
    </xf>
    <xf numFmtId="1" fontId="53" fillId="0" borderId="0" xfId="1" applyNumberFormat="1" applyFont="1" applyBorder="1" applyAlignment="1">
      <alignment horizontal="right" indent="3"/>
    </xf>
    <xf numFmtId="9" fontId="0" fillId="7" borderId="0" xfId="0" applyNumberFormat="1" applyFill="1"/>
    <xf numFmtId="9" fontId="0" fillId="7" borderId="1" xfId="0" applyNumberFormat="1" applyFill="1" applyBorder="1"/>
    <xf numFmtId="9" fontId="64" fillId="7" borderId="0" xfId="2" applyFont="1" applyFill="1"/>
    <xf numFmtId="9" fontId="64" fillId="7" borderId="0" xfId="0" applyNumberFormat="1" applyFont="1" applyFill="1"/>
    <xf numFmtId="0" fontId="21" fillId="6" borderId="6" xfId="0" applyFont="1" applyFill="1" applyBorder="1" applyAlignment="1">
      <alignment horizontal="right" wrapText="1" indent="7"/>
    </xf>
    <xf numFmtId="0" fontId="31" fillId="0" borderId="8" xfId="0" applyFont="1" applyFill="1" applyBorder="1" applyAlignment="1">
      <alignment horizontal="right"/>
    </xf>
    <xf numFmtId="0" fontId="21" fillId="6" borderId="8" xfId="0" applyFont="1" applyFill="1" applyBorder="1" applyAlignment="1" applyProtection="1">
      <alignment horizontal="center" wrapText="1"/>
      <protection locked="0"/>
    </xf>
    <xf numFmtId="9" fontId="31" fillId="0" borderId="8" xfId="2" applyFont="1" applyFill="1" applyBorder="1" applyAlignment="1">
      <alignment horizontal="center"/>
    </xf>
    <xf numFmtId="0" fontId="21" fillId="0" borderId="8" xfId="0" applyFont="1" applyFill="1" applyBorder="1" applyAlignment="1">
      <alignment horizontal="right" wrapText="1" indent="7"/>
    </xf>
    <xf numFmtId="165" fontId="31" fillId="0" borderId="8" xfId="0" applyNumberFormat="1" applyFont="1" applyFill="1" applyBorder="1" applyAlignment="1">
      <alignment horizontal="center"/>
    </xf>
    <xf numFmtId="0" fontId="31" fillId="0" borderId="43" xfId="0" applyFont="1" applyFill="1" applyBorder="1" applyAlignment="1">
      <alignment horizontal="right"/>
    </xf>
    <xf numFmtId="0" fontId="21" fillId="6" borderId="43" xfId="0" applyFont="1" applyFill="1" applyBorder="1" applyAlignment="1" applyProtection="1">
      <alignment horizontal="center" wrapText="1"/>
      <protection locked="0"/>
    </xf>
    <xf numFmtId="9" fontId="31" fillId="0" borderId="43" xfId="2" applyFont="1" applyFill="1" applyBorder="1" applyAlignment="1">
      <alignment horizontal="center"/>
    </xf>
    <xf numFmtId="0" fontId="21" fillId="6" borderId="43" xfId="0" applyFont="1" applyFill="1" applyBorder="1" applyAlignment="1" applyProtection="1">
      <alignment horizontal="right" wrapText="1" indent="7"/>
      <protection locked="0"/>
    </xf>
    <xf numFmtId="165" fontId="31" fillId="0" borderId="43" xfId="0" applyNumberFormat="1" applyFont="1" applyFill="1" applyBorder="1" applyAlignment="1">
      <alignment horizontal="center"/>
    </xf>
    <xf numFmtId="0" fontId="21" fillId="0" borderId="44" xfId="0" applyFont="1" applyFill="1" applyBorder="1" applyAlignment="1" applyProtection="1">
      <alignment horizontal="right" wrapText="1" indent="7"/>
      <protection locked="0"/>
    </xf>
    <xf numFmtId="0" fontId="54" fillId="8" borderId="0" xfId="0" applyFont="1" applyFill="1" applyBorder="1" applyProtection="1"/>
    <xf numFmtId="0" fontId="54" fillId="8" borderId="21" xfId="0" applyFont="1" applyFill="1" applyBorder="1" applyAlignment="1" applyProtection="1"/>
    <xf numFmtId="0" fontId="0" fillId="8" borderId="21" xfId="0" applyFill="1" applyBorder="1" applyAlignment="1" applyProtection="1"/>
    <xf numFmtId="0" fontId="0" fillId="8" borderId="0" xfId="0" applyFont="1" applyFill="1" applyBorder="1" applyProtection="1"/>
    <xf numFmtId="0" fontId="0" fillId="8" borderId="0" xfId="0" applyFill="1" applyBorder="1" applyAlignment="1" applyProtection="1">
      <alignment horizontal="left"/>
    </xf>
    <xf numFmtId="0" fontId="54" fillId="8" borderId="0" xfId="0" applyFont="1" applyFill="1" applyBorder="1" applyAlignment="1" applyProtection="1">
      <alignment horizontal="left"/>
    </xf>
    <xf numFmtId="0" fontId="0" fillId="0" borderId="45" xfId="0" applyBorder="1" applyProtection="1"/>
    <xf numFmtId="0" fontId="0" fillId="0" borderId="45" xfId="0" applyBorder="1" applyAlignment="1" applyProtection="1">
      <alignment vertical="center"/>
    </xf>
    <xf numFmtId="0" fontId="0" fillId="0" borderId="41" xfId="0" applyBorder="1" applyAlignment="1" applyProtection="1">
      <alignment horizontal="left" vertical="center"/>
    </xf>
    <xf numFmtId="0" fontId="0" fillId="0" borderId="41" xfId="0" applyBorder="1" applyProtection="1"/>
    <xf numFmtId="0" fontId="0" fillId="0" borderId="41" xfId="0" applyBorder="1" applyAlignment="1" applyProtection="1">
      <alignment horizontal="left"/>
    </xf>
    <xf numFmtId="0" fontId="0" fillId="0" borderId="41" xfId="0" applyBorder="1" applyAlignment="1" applyProtection="1">
      <alignment vertical="center"/>
    </xf>
    <xf numFmtId="0" fontId="0" fillId="0" borderId="42" xfId="0" applyBorder="1" applyProtection="1"/>
    <xf numFmtId="0" fontId="0" fillId="0" borderId="42" xfId="0" applyBorder="1" applyAlignment="1" applyProtection="1">
      <alignment vertical="center"/>
    </xf>
    <xf numFmtId="0" fontId="0" fillId="0" borderId="40" xfId="0" applyBorder="1" applyAlignment="1" applyProtection="1">
      <alignment wrapText="1"/>
    </xf>
    <xf numFmtId="0" fontId="0" fillId="0" borderId="40" xfId="0" applyBorder="1" applyProtection="1"/>
    <xf numFmtId="0" fontId="0" fillId="0" borderId="41" xfId="0" applyBorder="1" applyAlignment="1" applyProtection="1">
      <alignment vertical="center" wrapText="1"/>
    </xf>
    <xf numFmtId="0" fontId="0" fillId="0" borderId="42" xfId="0" applyBorder="1" applyAlignment="1" applyProtection="1">
      <alignment vertical="center" wrapText="1"/>
    </xf>
    <xf numFmtId="0" fontId="0" fillId="0" borderId="40" xfId="0" applyFill="1" applyBorder="1" applyProtection="1"/>
    <xf numFmtId="0" fontId="0" fillId="0" borderId="41" xfId="0" applyFill="1" applyBorder="1" applyProtection="1"/>
    <xf numFmtId="0" fontId="0" fillId="0" borderId="1" xfId="0" applyBorder="1" applyAlignment="1" applyProtection="1">
      <alignment vertical="center"/>
    </xf>
    <xf numFmtId="0" fontId="0" fillId="0" borderId="0" xfId="0" applyAlignment="1" applyProtection="1">
      <alignment vertical="center" wrapText="1"/>
    </xf>
    <xf numFmtId="0" fontId="0" fillId="0" borderId="0" xfId="0" applyAlignment="1" applyProtection="1">
      <alignment horizontal="left" indent="1"/>
    </xf>
    <xf numFmtId="0" fontId="0" fillId="0" borderId="0" xfId="0" applyBorder="1" applyAlignment="1" applyProtection="1">
      <alignment horizontal="left" vertical="center" indent="1"/>
    </xf>
    <xf numFmtId="0" fontId="60" fillId="0" borderId="0" xfId="0" applyFont="1" applyBorder="1" applyAlignment="1">
      <alignment horizontal="left" vertical="top"/>
    </xf>
    <xf numFmtId="0" fontId="45" fillId="0" borderId="0" xfId="0" applyFont="1" applyBorder="1"/>
    <xf numFmtId="0" fontId="45" fillId="0" borderId="0" xfId="0" applyFont="1" applyBorder="1" applyAlignment="1">
      <alignment horizontal="center"/>
    </xf>
    <xf numFmtId="0" fontId="45" fillId="0" borderId="0" xfId="0" applyFont="1" applyBorder="1" applyAlignment="1">
      <alignment horizontal="left"/>
    </xf>
    <xf numFmtId="0" fontId="45" fillId="0" borderId="0" xfId="0" applyFont="1" applyFill="1" applyBorder="1" applyAlignment="1">
      <alignment horizontal="center"/>
    </xf>
    <xf numFmtId="49" fontId="0" fillId="0" borderId="0" xfId="0" applyNumberFormat="1" applyBorder="1" applyAlignment="1">
      <alignment horizontal="center" vertical="top"/>
    </xf>
    <xf numFmtId="0" fontId="0" fillId="0" borderId="0" xfId="0" applyBorder="1" applyAlignment="1">
      <alignment vertical="top"/>
    </xf>
    <xf numFmtId="0" fontId="0" fillId="0" borderId="0" xfId="0" applyFill="1" applyBorder="1" applyProtection="1"/>
    <xf numFmtId="0" fontId="0" fillId="0" borderId="47" xfId="0" applyBorder="1" applyProtection="1"/>
    <xf numFmtId="0" fontId="0" fillId="0" borderId="46" xfId="0" applyBorder="1" applyProtection="1"/>
    <xf numFmtId="0" fontId="0" fillId="0" borderId="1" xfId="0" applyBorder="1" applyAlignment="1" applyProtection="1">
      <alignment vertical="top" wrapText="1"/>
    </xf>
    <xf numFmtId="0" fontId="23" fillId="2" borderId="1" xfId="0" applyFont="1" applyFill="1" applyBorder="1" applyAlignment="1">
      <alignment horizontal="center"/>
    </xf>
    <xf numFmtId="0" fontId="26" fillId="0" borderId="0" xfId="0" applyFont="1" applyBorder="1" applyAlignment="1">
      <alignment horizontal="left"/>
    </xf>
    <xf numFmtId="9" fontId="38" fillId="3" borderId="17" xfId="2" applyFont="1" applyFill="1" applyBorder="1" applyAlignment="1">
      <alignment horizontal="center" vertical="center"/>
    </xf>
    <xf numFmtId="9" fontId="38" fillId="3" borderId="24" xfId="2" applyFont="1" applyFill="1" applyBorder="1" applyAlignment="1">
      <alignment horizontal="center" vertical="center"/>
    </xf>
    <xf numFmtId="9" fontId="38" fillId="3" borderId="13" xfId="2" applyFont="1" applyFill="1" applyBorder="1" applyAlignment="1">
      <alignment horizontal="center" vertical="center"/>
    </xf>
    <xf numFmtId="9" fontId="51" fillId="0" borderId="0" xfId="2" applyFont="1" applyFill="1" applyBorder="1" applyAlignment="1">
      <alignment horizontal="center" vertical="center"/>
    </xf>
    <xf numFmtId="0" fontId="26" fillId="3" borderId="10" xfId="0" applyFont="1" applyFill="1" applyBorder="1" applyAlignment="1">
      <alignment horizontal="left" vertical="center" wrapText="1"/>
    </xf>
    <xf numFmtId="0" fontId="26" fillId="3" borderId="7" xfId="0" applyFont="1" applyFill="1" applyBorder="1" applyAlignment="1">
      <alignment horizontal="left" vertical="center" wrapText="1"/>
    </xf>
    <xf numFmtId="1" fontId="26" fillId="3" borderId="10" xfId="1" applyNumberFormat="1" applyFont="1" applyFill="1" applyBorder="1" applyAlignment="1">
      <alignment horizontal="center" vertical="center"/>
    </xf>
    <xf numFmtId="1" fontId="26" fillId="3" borderId="11" xfId="1" applyNumberFormat="1" applyFont="1" applyFill="1" applyBorder="1" applyAlignment="1">
      <alignment horizontal="center" vertical="center"/>
    </xf>
    <xf numFmtId="0" fontId="26" fillId="0" borderId="10" xfId="0" applyFont="1" applyFill="1" applyBorder="1" applyAlignment="1">
      <alignment horizontal="center" wrapText="1"/>
    </xf>
    <xf numFmtId="0" fontId="26" fillId="0" borderId="11" xfId="0" applyFont="1" applyFill="1" applyBorder="1" applyAlignment="1">
      <alignment horizontal="center" wrapText="1"/>
    </xf>
    <xf numFmtId="41" fontId="26" fillId="0" borderId="6" xfId="1" applyNumberFormat="1" applyFont="1" applyFill="1" applyBorder="1" applyAlignment="1">
      <alignment horizontal="center" vertical="center" wrapText="1"/>
    </xf>
    <xf numFmtId="0" fontId="42" fillId="0" borderId="10" xfId="0" applyFont="1" applyBorder="1" applyAlignment="1">
      <alignment horizontal="left"/>
    </xf>
    <xf numFmtId="0" fontId="42" fillId="0" borderId="7" xfId="0" applyFont="1" applyBorder="1" applyAlignment="1">
      <alignment horizontal="left"/>
    </xf>
    <xf numFmtId="0" fontId="25" fillId="4" borderId="0" xfId="0" applyFont="1" applyFill="1" applyBorder="1" applyAlignment="1">
      <alignment horizontal="center" vertical="center"/>
    </xf>
    <xf numFmtId="0" fontId="31" fillId="0" borderId="8" xfId="0" applyFont="1" applyFill="1" applyBorder="1" applyAlignment="1">
      <alignment horizontal="center" vertical="center" wrapText="1"/>
    </xf>
    <xf numFmtId="0" fontId="31" fillId="0" borderId="6" xfId="0" applyFont="1" applyFill="1" applyBorder="1" applyAlignment="1">
      <alignment horizontal="center" vertical="center" wrapText="1"/>
    </xf>
    <xf numFmtId="2" fontId="18" fillId="3" borderId="3" xfId="0" applyNumberFormat="1" applyFont="1" applyFill="1" applyBorder="1" applyAlignment="1">
      <alignment horizontal="left"/>
    </xf>
    <xf numFmtId="2" fontId="18" fillId="3" borderId="4" xfId="0" applyNumberFormat="1" applyFont="1" applyFill="1" applyBorder="1" applyAlignment="1">
      <alignment horizontal="left"/>
    </xf>
    <xf numFmtId="2" fontId="18" fillId="3" borderId="5" xfId="0" applyNumberFormat="1" applyFont="1" applyFill="1" applyBorder="1" applyAlignment="1">
      <alignment horizontal="left"/>
    </xf>
    <xf numFmtId="0" fontId="18" fillId="3" borderId="3" xfId="0" applyFont="1" applyFill="1" applyBorder="1" applyAlignment="1">
      <alignment horizontal="left"/>
    </xf>
    <xf numFmtId="0" fontId="18" fillId="3" borderId="4" xfId="0" applyFont="1" applyFill="1" applyBorder="1" applyAlignment="1">
      <alignment horizontal="left"/>
    </xf>
    <xf numFmtId="0" fontId="18" fillId="3" borderId="5" xfId="0" applyFont="1" applyFill="1" applyBorder="1" applyAlignment="1">
      <alignment horizontal="left"/>
    </xf>
    <xf numFmtId="0" fontId="30" fillId="2" borderId="1" xfId="0" applyFont="1" applyFill="1" applyBorder="1" applyAlignment="1">
      <alignment horizontal="center"/>
    </xf>
    <xf numFmtId="0" fontId="31" fillId="0" borderId="43"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27" fillId="0" borderId="0" xfId="0" quotePrefix="1" applyFont="1" applyAlignment="1">
      <alignment horizontal="left" vertical="top" wrapText="1"/>
    </xf>
    <xf numFmtId="0" fontId="26" fillId="0" borderId="15" xfId="0" applyFont="1" applyBorder="1" applyAlignment="1">
      <alignment horizontal="center" wrapText="1"/>
    </xf>
    <xf numFmtId="9" fontId="26" fillId="0" borderId="0" xfId="2" applyFont="1" applyFill="1" applyBorder="1" applyAlignment="1">
      <alignment horizontal="center" vertical="center" wrapText="1"/>
    </xf>
    <xf numFmtId="0" fontId="25" fillId="0" borderId="6" xfId="0" applyFont="1" applyBorder="1" applyAlignment="1">
      <alignment horizontal="left"/>
    </xf>
    <xf numFmtId="0" fontId="25" fillId="0" borderId="10" xfId="0" applyFont="1" applyBorder="1" applyAlignment="1">
      <alignment horizontal="left"/>
    </xf>
    <xf numFmtId="0" fontId="30" fillId="2" borderId="0" xfId="0" applyFont="1" applyFill="1" applyBorder="1" applyAlignment="1">
      <alignment horizontal="center"/>
    </xf>
    <xf numFmtId="9" fontId="26" fillId="0" borderId="0" xfId="0" applyNumberFormat="1" applyFont="1" applyFill="1" applyBorder="1" applyAlignment="1">
      <alignment horizontal="left" vertical="center" wrapText="1"/>
    </xf>
    <xf numFmtId="0" fontId="47" fillId="0" borderId="21" xfId="0" applyFont="1" applyFill="1" applyBorder="1" applyAlignment="1">
      <alignment horizontal="center" vertical="center"/>
    </xf>
    <xf numFmtId="0" fontId="46" fillId="0" borderId="21" xfId="0" applyFont="1" applyFill="1" applyBorder="1" applyAlignment="1">
      <alignment horizontal="center" vertical="center"/>
    </xf>
    <xf numFmtId="9" fontId="26" fillId="0" borderId="20" xfId="2" applyFont="1" applyFill="1" applyBorder="1" applyAlignment="1">
      <alignment horizontal="center" vertical="center" wrapText="1"/>
    </xf>
    <xf numFmtId="0" fontId="25" fillId="0" borderId="6" xfId="0" applyFont="1" applyBorder="1" applyAlignment="1">
      <alignment horizontal="left" wrapText="1"/>
    </xf>
    <xf numFmtId="0" fontId="25" fillId="0" borderId="10" xfId="0" applyFont="1" applyBorder="1" applyAlignment="1">
      <alignment horizontal="left" wrapText="1"/>
    </xf>
    <xf numFmtId="0" fontId="54" fillId="0" borderId="0" xfId="0" applyFont="1" applyBorder="1" applyAlignment="1">
      <alignment horizontal="center"/>
    </xf>
    <xf numFmtId="9" fontId="41" fillId="3" borderId="0" xfId="2" applyFont="1" applyFill="1" applyBorder="1" applyAlignment="1">
      <alignment horizontal="center" vertical="center"/>
    </xf>
    <xf numFmtId="9" fontId="41" fillId="3" borderId="1" xfId="2" applyFont="1" applyFill="1" applyBorder="1" applyAlignment="1">
      <alignment horizontal="center" vertical="center"/>
    </xf>
    <xf numFmtId="0" fontId="26" fillId="2" borderId="0" xfId="0" applyFont="1" applyFill="1" applyBorder="1" applyAlignment="1">
      <alignment horizontal="center"/>
    </xf>
    <xf numFmtId="0" fontId="26" fillId="5" borderId="3" xfId="0" applyFont="1" applyFill="1" applyBorder="1" applyAlignment="1">
      <alignment horizontal="left"/>
    </xf>
    <xf numFmtId="0" fontId="26" fillId="5" borderId="4" xfId="0" applyFont="1" applyFill="1" applyBorder="1" applyAlignment="1">
      <alignment horizontal="left"/>
    </xf>
    <xf numFmtId="0" fontId="26" fillId="5" borderId="5" xfId="0" applyFont="1" applyFill="1" applyBorder="1" applyAlignment="1">
      <alignment horizontal="left"/>
    </xf>
    <xf numFmtId="0" fontId="0" fillId="0" borderId="15" xfId="0" applyFill="1" applyBorder="1" applyAlignment="1" applyProtection="1">
      <alignment horizontal="left"/>
      <protection locked="0"/>
    </xf>
    <xf numFmtId="0" fontId="0" fillId="0" borderId="10" xfId="0" applyFill="1" applyBorder="1" applyAlignment="1" applyProtection="1">
      <alignment horizontal="left"/>
      <protection locked="0"/>
    </xf>
    <xf numFmtId="0" fontId="0" fillId="0" borderId="7" xfId="0" applyFill="1" applyBorder="1" applyAlignment="1" applyProtection="1">
      <alignment horizontal="left"/>
      <protection locked="0"/>
    </xf>
    <xf numFmtId="0" fontId="0" fillId="0" borderId="11" xfId="0" applyFill="1" applyBorder="1" applyAlignment="1" applyProtection="1">
      <alignment horizontal="left"/>
      <protection locked="0"/>
    </xf>
    <xf numFmtId="0" fontId="0" fillId="0" borderId="33" xfId="0" applyBorder="1" applyAlignment="1" applyProtection="1">
      <alignment horizontal="left" vertical="top" wrapText="1" indent="1"/>
    </xf>
    <xf numFmtId="0" fontId="0" fillId="0" borderId="0" xfId="0" applyBorder="1" applyAlignment="1" applyProtection="1">
      <alignment horizontal="left" vertical="top" wrapText="1" indent="1"/>
    </xf>
    <xf numFmtId="0" fontId="0" fillId="0" borderId="34" xfId="0" applyBorder="1" applyAlignment="1" applyProtection="1">
      <alignment horizontal="left" vertical="top" wrapText="1" indent="1"/>
    </xf>
    <xf numFmtId="0" fontId="54" fillId="8" borderId="36" xfId="0" applyFont="1" applyFill="1" applyBorder="1" applyAlignment="1" applyProtection="1">
      <alignment horizontal="left"/>
    </xf>
    <xf numFmtId="0" fontId="54" fillId="8" borderId="15" xfId="0" applyFont="1" applyFill="1" applyBorder="1" applyAlignment="1" applyProtection="1">
      <alignment horizontal="left"/>
    </xf>
    <xf numFmtId="0" fontId="54" fillId="8" borderId="35" xfId="0" applyFont="1" applyFill="1" applyBorder="1" applyAlignment="1" applyProtection="1">
      <alignment horizontal="left"/>
    </xf>
    <xf numFmtId="0" fontId="56" fillId="0" borderId="3" xfId="0" applyFont="1" applyBorder="1" applyAlignment="1" applyProtection="1">
      <alignment horizontal="left" vertical="center" wrapText="1" indent="1"/>
    </xf>
    <xf numFmtId="0" fontId="56" fillId="0" borderId="4" xfId="0" applyFont="1" applyBorder="1" applyAlignment="1" applyProtection="1">
      <alignment horizontal="left" vertical="center" wrapText="1" indent="1"/>
    </xf>
    <xf numFmtId="0" fontId="54" fillId="0" borderId="4" xfId="0" applyFont="1" applyBorder="1" applyAlignment="1" applyProtection="1">
      <alignment horizontal="left" vertical="center" wrapText="1" indent="1"/>
    </xf>
    <xf numFmtId="0" fontId="54" fillId="0" borderId="5" xfId="0" applyFont="1" applyBorder="1" applyAlignment="1" applyProtection="1">
      <alignment horizontal="left" vertical="center" wrapText="1" indent="1"/>
    </xf>
    <xf numFmtId="0" fontId="0" fillId="0" borderId="33" xfId="0" applyBorder="1" applyAlignment="1" applyProtection="1">
      <alignment horizontal="left" indent="1"/>
    </xf>
    <xf numFmtId="0" fontId="0" fillId="0" borderId="0" xfId="0" applyBorder="1" applyAlignment="1" applyProtection="1">
      <alignment horizontal="left" indent="1"/>
    </xf>
    <xf numFmtId="0" fontId="0" fillId="0" borderId="29" xfId="0" applyBorder="1" applyAlignment="1" applyProtection="1">
      <alignment horizontal="left"/>
    </xf>
    <xf numFmtId="0" fontId="0" fillId="0" borderId="0" xfId="0" applyBorder="1" applyAlignment="1" applyProtection="1">
      <alignment horizontal="center"/>
    </xf>
    <xf numFmtId="0" fontId="0" fillId="0" borderId="15" xfId="0" applyBorder="1" applyAlignment="1" applyProtection="1">
      <alignment horizontal="center"/>
    </xf>
    <xf numFmtId="0" fontId="42" fillId="5" borderId="3" xfId="0" applyFont="1" applyFill="1" applyBorder="1" applyAlignment="1" applyProtection="1">
      <alignment horizontal="center"/>
    </xf>
    <xf numFmtId="0" fontId="42" fillId="5" borderId="4" xfId="0" applyFont="1" applyFill="1" applyBorder="1" applyAlignment="1" applyProtection="1">
      <alignment horizontal="center"/>
    </xf>
    <xf numFmtId="0" fontId="42" fillId="5" borderId="5" xfId="0" applyFont="1" applyFill="1" applyBorder="1" applyAlignment="1" applyProtection="1">
      <alignment horizontal="center"/>
    </xf>
    <xf numFmtId="0" fontId="45" fillId="0" borderId="31" xfId="0" applyFont="1" applyBorder="1" applyAlignment="1" applyProtection="1">
      <alignment horizontal="center" vertical="center"/>
    </xf>
    <xf numFmtId="0" fontId="45" fillId="0" borderId="30" xfId="0" applyFont="1" applyBorder="1" applyAlignment="1" applyProtection="1">
      <alignment horizontal="center" vertical="center"/>
    </xf>
    <xf numFmtId="0" fontId="45" fillId="0" borderId="32" xfId="0" applyFont="1" applyBorder="1" applyAlignment="1" applyProtection="1">
      <alignment horizontal="center" vertical="center"/>
    </xf>
    <xf numFmtId="0" fontId="0" fillId="0" borderId="10" xfId="0" applyBorder="1" applyAlignment="1" applyProtection="1">
      <alignment horizontal="left" indent="1"/>
      <protection locked="0"/>
    </xf>
    <xf numFmtId="0" fontId="0" fillId="0" borderId="7" xfId="0" applyBorder="1" applyAlignment="1" applyProtection="1">
      <alignment horizontal="left" indent="1"/>
      <protection locked="0"/>
    </xf>
    <xf numFmtId="0" fontId="0" fillId="0" borderId="11" xfId="0" applyBorder="1" applyAlignment="1" applyProtection="1">
      <alignment horizontal="left" indent="1"/>
      <protection locked="0"/>
    </xf>
    <xf numFmtId="0" fontId="0" fillId="0" borderId="10" xfId="0" applyBorder="1" applyAlignment="1" applyProtection="1">
      <alignment horizontal="left" indent="1"/>
    </xf>
    <xf numFmtId="0" fontId="0" fillId="0" borderId="7" xfId="0" applyBorder="1" applyAlignment="1" applyProtection="1">
      <alignment horizontal="left" indent="1"/>
    </xf>
    <xf numFmtId="0" fontId="0" fillId="0" borderId="11" xfId="0" applyBorder="1" applyAlignment="1" applyProtection="1">
      <alignment horizontal="left" indent="1"/>
    </xf>
    <xf numFmtId="0" fontId="0" fillId="0" borderId="10" xfId="0" applyFill="1" applyBorder="1" applyAlignment="1" applyProtection="1">
      <alignment horizontal="left" indent="1"/>
      <protection locked="0"/>
    </xf>
    <xf numFmtId="0" fontId="0" fillId="0" borderId="7" xfId="0" applyFill="1" applyBorder="1" applyAlignment="1" applyProtection="1">
      <alignment horizontal="left" indent="1"/>
      <protection locked="0"/>
    </xf>
    <xf numFmtId="0" fontId="0" fillId="0" borderId="11" xfId="0" applyFill="1" applyBorder="1" applyAlignment="1" applyProtection="1">
      <alignment horizontal="left" indent="1"/>
      <protection locked="0"/>
    </xf>
    <xf numFmtId="0" fontId="61" fillId="0" borderId="33" xfId="0" applyFont="1" applyBorder="1" applyAlignment="1" applyProtection="1">
      <alignment horizontal="left" vertical="top" wrapText="1" indent="2"/>
    </xf>
    <xf numFmtId="0" fontId="61" fillId="0" borderId="0" xfId="0" applyFont="1" applyBorder="1" applyAlignment="1" applyProtection="1">
      <alignment horizontal="left" vertical="top" wrapText="1" indent="2"/>
    </xf>
    <xf numFmtId="0" fontId="0" fillId="0" borderId="10" xfId="0" applyBorder="1" applyAlignment="1" applyProtection="1">
      <alignment horizontal="left"/>
    </xf>
    <xf numFmtId="0" fontId="0" fillId="0" borderId="11" xfId="0" applyBorder="1" applyAlignment="1" applyProtection="1">
      <alignment horizontal="left"/>
    </xf>
    <xf numFmtId="164" fontId="0" fillId="0" borderId="10" xfId="0" applyNumberFormat="1" applyFill="1" applyBorder="1" applyAlignment="1" applyProtection="1">
      <alignment horizontal="left"/>
      <protection locked="0"/>
    </xf>
    <xf numFmtId="164" fontId="0" fillId="0" borderId="11" xfId="0" applyNumberFormat="1" applyFill="1" applyBorder="1" applyAlignment="1" applyProtection="1">
      <alignment horizontal="left"/>
      <protection locked="0"/>
    </xf>
    <xf numFmtId="0" fontId="0" fillId="0" borderId="38" xfId="0" applyBorder="1" applyAlignment="1" applyProtection="1">
      <alignment horizontal="center"/>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0"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0" fillId="0" borderId="0" xfId="0" applyBorder="1" applyAlignment="1" applyProtection="1">
      <alignment horizontal="right"/>
    </xf>
    <xf numFmtId="0" fontId="0" fillId="0" borderId="38" xfId="0" applyBorder="1" applyAlignment="1" applyProtection="1">
      <alignment horizontal="right"/>
    </xf>
    <xf numFmtId="0" fontId="0" fillId="0" borderId="0" xfId="0" applyAlignment="1" applyProtection="1">
      <alignment horizontal="left" wrapText="1" indent="1"/>
    </xf>
    <xf numFmtId="0" fontId="0" fillId="0" borderId="0" xfId="0" applyAlignment="1" applyProtection="1">
      <alignment horizontal="left" vertical="center" wrapText="1" indent="1"/>
    </xf>
    <xf numFmtId="0" fontId="0" fillId="0" borderId="21" xfId="0" applyBorder="1" applyAlignment="1" applyProtection="1">
      <alignment horizontal="left" vertical="center" indent="1"/>
    </xf>
    <xf numFmtId="0" fontId="0" fillId="0" borderId="29" xfId="0" applyBorder="1" applyAlignment="1" applyProtection="1">
      <alignment horizontal="left" vertical="center" wrapText="1"/>
    </xf>
    <xf numFmtId="0" fontId="0" fillId="0" borderId="45" xfId="0" applyBorder="1" applyAlignment="1" applyProtection="1">
      <alignment horizontal="left" vertical="center" wrapText="1"/>
    </xf>
    <xf numFmtId="0" fontId="0" fillId="0" borderId="29" xfId="0" applyBorder="1" applyAlignment="1" applyProtection="1">
      <alignment horizontal="left" vertical="top" wrapText="1"/>
    </xf>
    <xf numFmtId="0" fontId="0" fillId="0" borderId="45" xfId="0" applyBorder="1" applyAlignment="1" applyProtection="1">
      <alignment horizontal="left" vertical="top" wrapText="1"/>
    </xf>
    <xf numFmtId="0" fontId="0" fillId="0" borderId="29" xfId="0" applyBorder="1" applyAlignment="1" applyProtection="1">
      <alignment horizontal="left" vertical="center" wrapText="1" indent="1"/>
    </xf>
    <xf numFmtId="0" fontId="0" fillId="0" borderId="0" xfId="0" applyBorder="1" applyAlignment="1" applyProtection="1">
      <alignment horizontal="left" vertical="center" wrapText="1" indent="1"/>
    </xf>
    <xf numFmtId="0" fontId="0" fillId="0" borderId="1" xfId="0" applyBorder="1" applyAlignment="1" applyProtection="1">
      <alignment horizontal="left" vertical="center" wrapText="1" indent="1"/>
    </xf>
    <xf numFmtId="0" fontId="0" fillId="0" borderId="29" xfId="0" applyBorder="1" applyAlignment="1" applyProtection="1">
      <alignment horizontal="left" vertical="center" indent="1"/>
    </xf>
    <xf numFmtId="0" fontId="0" fillId="0" borderId="0" xfId="0" applyBorder="1" applyAlignment="1" applyProtection="1">
      <alignment horizontal="left" vertical="center" indent="1"/>
    </xf>
    <xf numFmtId="0" fontId="0" fillId="0" borderId="0" xfId="0" applyAlignment="1" applyProtection="1">
      <alignment horizontal="left" vertical="center" indent="1"/>
    </xf>
    <xf numFmtId="0" fontId="0" fillId="0" borderId="15" xfId="0" applyBorder="1" applyAlignment="1" applyProtection="1">
      <alignment horizontal="left" vertical="center" indent="1"/>
    </xf>
    <xf numFmtId="0" fontId="0" fillId="0" borderId="15" xfId="0" applyBorder="1" applyAlignment="1" applyProtection="1">
      <alignment horizontal="left" vertical="center" wrapText="1" indent="1"/>
    </xf>
    <xf numFmtId="0" fontId="0" fillId="0" borderId="40" xfId="0" applyBorder="1" applyAlignment="1" applyProtection="1">
      <alignment horizontal="left" wrapText="1"/>
    </xf>
    <xf numFmtId="0" fontId="0" fillId="0" borderId="40" xfId="0" applyBorder="1" applyAlignment="1" applyProtection="1">
      <alignment horizontal="left" vertical="center"/>
    </xf>
    <xf numFmtId="0" fontId="0" fillId="0" borderId="41" xfId="0" applyBorder="1" applyAlignment="1" applyProtection="1">
      <alignment horizontal="left" wrapText="1"/>
    </xf>
    <xf numFmtId="0" fontId="0" fillId="0" borderId="41" xfId="0" applyBorder="1" applyAlignment="1" applyProtection="1">
      <alignment horizontal="left" vertical="center"/>
    </xf>
    <xf numFmtId="0" fontId="0" fillId="0" borderId="40" xfId="0" applyBorder="1" applyAlignment="1" applyProtection="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9525</xdr:colOff>
      <xdr:row>33</xdr:row>
      <xdr:rowOff>19050</xdr:rowOff>
    </xdr:from>
    <xdr:to>
      <xdr:col>9</xdr:col>
      <xdr:colOff>209550</xdr:colOff>
      <xdr:row>34</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4610100"/>
          <a:ext cx="2000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42</xdr:row>
      <xdr:rowOff>0</xdr:rowOff>
    </xdr:from>
    <xdr:to>
      <xdr:col>9</xdr:col>
      <xdr:colOff>200025</xdr:colOff>
      <xdr:row>43</xdr:row>
      <xdr:rowOff>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6019800"/>
          <a:ext cx="2000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50</xdr:row>
      <xdr:rowOff>0</xdr:rowOff>
    </xdr:from>
    <xdr:to>
      <xdr:col>9</xdr:col>
      <xdr:colOff>200025</xdr:colOff>
      <xdr:row>51</xdr:row>
      <xdr:rowOff>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7267575"/>
          <a:ext cx="2000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25</xdr:row>
      <xdr:rowOff>0</xdr:rowOff>
    </xdr:from>
    <xdr:to>
      <xdr:col>5</xdr:col>
      <xdr:colOff>200025</xdr:colOff>
      <xdr:row>25</xdr:row>
      <xdr:rowOff>180975</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3152775"/>
          <a:ext cx="2000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xdr:row>
      <xdr:rowOff>19050</xdr:rowOff>
    </xdr:from>
    <xdr:to>
      <xdr:col>5</xdr:col>
      <xdr:colOff>200025</xdr:colOff>
      <xdr:row>27</xdr:row>
      <xdr:rowOff>0</xdr:rowOff>
    </xdr:to>
    <xdr:pic>
      <xdr:nvPicPr>
        <xdr:cNvPr id="9"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3371850"/>
          <a:ext cx="2000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79"/>
  <sheetViews>
    <sheetView showGridLines="0" tabSelected="1" zoomScale="70" zoomScaleNormal="70" workbookViewId="0">
      <selection activeCell="C3" sqref="C3"/>
    </sheetView>
  </sheetViews>
  <sheetFormatPr defaultRowHeight="15" x14ac:dyDescent="0.25"/>
  <cols>
    <col min="1" max="1" width="3.7109375" customWidth="1"/>
    <col min="2" max="2" width="14.5703125" customWidth="1"/>
    <col min="3" max="3" width="22" customWidth="1"/>
    <col min="4" max="4" width="25.85546875" customWidth="1"/>
    <col min="5" max="5" width="19.7109375" customWidth="1"/>
    <col min="6" max="6" width="15.140625" customWidth="1"/>
    <col min="7" max="7" width="13" customWidth="1"/>
    <col min="8" max="8" width="14.28515625" customWidth="1"/>
    <col min="9" max="9" width="10" customWidth="1"/>
    <col min="10" max="10" width="16.140625" customWidth="1"/>
    <col min="11" max="11" width="4.140625" customWidth="1"/>
  </cols>
  <sheetData>
    <row r="2" spans="1:11" ht="27" thickBot="1" x14ac:dyDescent="0.45">
      <c r="B2" s="238">
        <f ca="1">TODAY()</f>
        <v>41100</v>
      </c>
      <c r="C2" s="457" t="s">
        <v>107</v>
      </c>
      <c r="D2" s="457"/>
      <c r="E2" s="457"/>
      <c r="F2" s="457"/>
      <c r="G2" s="457"/>
      <c r="H2" s="457"/>
      <c r="I2" s="457"/>
      <c r="J2" s="457"/>
      <c r="K2" s="66"/>
    </row>
    <row r="3" spans="1:11" ht="19.5" thickBot="1" x14ac:dyDescent="0.35">
      <c r="B3" s="69" t="s">
        <v>0</v>
      </c>
      <c r="C3" s="183"/>
      <c r="D3" s="70"/>
      <c r="E3" s="70"/>
      <c r="F3" s="70"/>
      <c r="G3" s="70"/>
      <c r="H3" s="70"/>
      <c r="I3" s="70"/>
      <c r="J3" s="184"/>
      <c r="K3" s="67"/>
    </row>
    <row r="4" spans="1:11" ht="19.5" thickBot="1" x14ac:dyDescent="0.35">
      <c r="B4" s="71" t="s">
        <v>1</v>
      </c>
      <c r="C4" s="183" t="s">
        <v>106</v>
      </c>
      <c r="D4" s="70"/>
      <c r="E4" s="70"/>
      <c r="F4" s="70"/>
      <c r="G4" s="70"/>
      <c r="H4" s="70"/>
      <c r="I4" s="70"/>
      <c r="J4" s="184"/>
      <c r="K4" s="67"/>
    </row>
    <row r="5" spans="1:11" ht="19.5" thickBot="1" x14ac:dyDescent="0.35">
      <c r="A5" s="1"/>
      <c r="B5" s="72"/>
      <c r="C5" s="72"/>
      <c r="D5" s="72"/>
      <c r="E5" s="72"/>
      <c r="F5" s="72"/>
      <c r="G5" s="72"/>
      <c r="H5" s="72"/>
      <c r="I5" s="72"/>
      <c r="J5" s="72"/>
      <c r="K5" s="2"/>
    </row>
    <row r="6" spans="1:11" ht="27" thickBot="1" x14ac:dyDescent="0.4">
      <c r="A6" s="1"/>
      <c r="B6" s="74"/>
      <c r="C6" s="75"/>
      <c r="D6" s="75"/>
      <c r="E6" s="72"/>
      <c r="F6" s="72"/>
      <c r="G6" s="72"/>
      <c r="H6" s="72"/>
      <c r="I6" s="68" t="s">
        <v>3</v>
      </c>
      <c r="J6" s="196">
        <f ca="1">SUM(J19+J13)/2</f>
        <v>0.39674369229897311</v>
      </c>
      <c r="K6" s="4"/>
    </row>
    <row r="7" spans="1:11" ht="19.5" thickBot="1" x14ac:dyDescent="0.35">
      <c r="A7" s="1"/>
      <c r="B7" s="76"/>
      <c r="C7" s="77"/>
      <c r="D7" s="77"/>
      <c r="E7" s="78"/>
      <c r="F7" s="78"/>
      <c r="G7" s="78"/>
      <c r="H7" s="78"/>
      <c r="I7" s="78"/>
      <c r="J7" s="79"/>
      <c r="K7" s="5"/>
    </row>
    <row r="8" spans="1:11" ht="18.75" x14ac:dyDescent="0.3">
      <c r="A8" s="1"/>
      <c r="B8" s="74"/>
      <c r="C8" s="193"/>
      <c r="D8" s="193"/>
      <c r="E8" s="72"/>
      <c r="F8" s="72"/>
      <c r="G8" s="72"/>
      <c r="H8" s="72"/>
      <c r="I8" s="72"/>
      <c r="J8" s="83"/>
      <c r="K8" s="5"/>
    </row>
    <row r="9" spans="1:11" ht="18.75" x14ac:dyDescent="0.3">
      <c r="A9" s="1"/>
      <c r="B9" s="74"/>
      <c r="C9" s="472" t="s">
        <v>2</v>
      </c>
      <c r="D9" s="472"/>
      <c r="E9" s="72"/>
      <c r="F9" s="72"/>
      <c r="G9" s="72"/>
      <c r="H9" s="72"/>
      <c r="I9" s="72"/>
      <c r="J9" s="83"/>
      <c r="K9" s="5"/>
    </row>
    <row r="10" spans="1:11" ht="18.75" x14ac:dyDescent="0.3">
      <c r="A10" s="1"/>
      <c r="B10" s="74"/>
      <c r="C10" s="194"/>
      <c r="D10" s="194"/>
      <c r="E10" s="195"/>
      <c r="F10" s="195"/>
      <c r="G10" s="195"/>
      <c r="H10" s="195"/>
      <c r="I10" s="72"/>
      <c r="J10" s="83"/>
      <c r="K10" s="5"/>
    </row>
    <row r="11" spans="1:11" ht="32.25" x14ac:dyDescent="0.3">
      <c r="A11" s="1"/>
      <c r="C11" s="180" t="s">
        <v>4</v>
      </c>
      <c r="D11" s="130" t="s">
        <v>105</v>
      </c>
      <c r="E11" s="230" t="s">
        <v>6</v>
      </c>
      <c r="F11" s="467" t="s">
        <v>42</v>
      </c>
      <c r="G11" s="468"/>
      <c r="H11" s="115" t="s">
        <v>102</v>
      </c>
      <c r="I11" s="91"/>
      <c r="J11" s="130"/>
      <c r="K11" s="3"/>
    </row>
    <row r="12" spans="1:11" ht="19.5" thickBot="1" x14ac:dyDescent="0.35">
      <c r="A12" s="1"/>
      <c r="C12" s="179">
        <v>1</v>
      </c>
      <c r="D12" s="80">
        <v>3304.1102030000002</v>
      </c>
      <c r="E12" s="81">
        <f ca="1">LOOKUP(D12,'CalwaterID stats'!C3:C39,'CalwaterID stats'!F3:F37)</f>
        <v>1998.5128131815691</v>
      </c>
      <c r="F12" s="465">
        <f ca="1">SUM(C12+E12)</f>
        <v>1999.5128131815691</v>
      </c>
      <c r="G12" s="466"/>
      <c r="H12" s="82">
        <f ca="1">SUM(F12/C14)</f>
        <v>0.195398496353129</v>
      </c>
      <c r="I12" s="83"/>
      <c r="J12" s="83"/>
      <c r="K12" s="3"/>
    </row>
    <row r="13" spans="1:11" ht="32.25" thickBot="1" x14ac:dyDescent="0.35">
      <c r="A13" s="1"/>
      <c r="C13" s="180" t="s">
        <v>5</v>
      </c>
      <c r="D13" s="229" t="s">
        <v>104</v>
      </c>
      <c r="E13" s="219" t="s">
        <v>36</v>
      </c>
      <c r="F13" s="469" t="s">
        <v>43</v>
      </c>
      <c r="G13" s="469"/>
      <c r="H13" s="226" t="s">
        <v>103</v>
      </c>
      <c r="I13" s="83"/>
      <c r="J13" s="185">
        <f ca="1">SUM(H12+H14)/2</f>
        <v>0.12682071793127964</v>
      </c>
      <c r="K13" s="3"/>
    </row>
    <row r="14" spans="1:11" ht="18.75" x14ac:dyDescent="0.3">
      <c r="A14" s="1"/>
      <c r="C14" s="227">
        <f ca="1">LOOKUP(D12,'CalwaterID stats'!C3:C39,'CalwaterID stats'!E3:E37)</f>
        <v>10233</v>
      </c>
      <c r="D14" s="228">
        <f ca="1">LOOKUP(D12,'CalwaterID stats'!C3:C39,'CalwaterID stats'!K3:K37)</f>
        <v>0.46562103000097721</v>
      </c>
      <c r="E14" s="86">
        <f>LOOKUP(D12,'CalwaterID stats'!C3:'CalwaterID stats'!C39,'CalwaterID stats'!G3:G39)</f>
        <v>595</v>
      </c>
      <c r="F14" s="465">
        <f>SUM(E14+C12)</f>
        <v>596</v>
      </c>
      <c r="G14" s="466"/>
      <c r="H14" s="82">
        <f ca="1">SUM(F14/C14)</f>
        <v>5.8242939509430276E-2</v>
      </c>
      <c r="I14" s="83"/>
      <c r="J14" s="73"/>
      <c r="K14" s="3"/>
    </row>
    <row r="15" spans="1:11" ht="18.75" x14ac:dyDescent="0.3">
      <c r="A15" s="1"/>
      <c r="B15" s="74"/>
      <c r="C15" s="84"/>
      <c r="D15" s="85"/>
      <c r="E15" s="83"/>
      <c r="F15" s="83"/>
      <c r="G15" s="83"/>
      <c r="H15" s="75"/>
      <c r="I15" s="73"/>
      <c r="J15" s="73"/>
    </row>
    <row r="16" spans="1:11" ht="18.75" x14ac:dyDescent="0.3">
      <c r="A16" s="1"/>
      <c r="B16" s="74"/>
      <c r="C16" s="84"/>
      <c r="D16" s="85"/>
      <c r="E16" s="83"/>
      <c r="F16" s="83"/>
      <c r="G16" s="83"/>
      <c r="H16" s="75"/>
      <c r="I16" s="73"/>
      <c r="J16" s="73"/>
    </row>
    <row r="17" spans="1:11" ht="19.5" thickBot="1" x14ac:dyDescent="0.35">
      <c r="A17" s="1"/>
      <c r="B17" s="76"/>
      <c r="C17" s="87"/>
      <c r="D17" s="88"/>
      <c r="E17" s="89"/>
      <c r="F17" s="89"/>
      <c r="G17" s="88"/>
      <c r="H17" s="90"/>
      <c r="I17" s="79"/>
      <c r="J17" s="79"/>
      <c r="K17" s="7"/>
    </row>
    <row r="18" spans="1:11" ht="19.5" thickBot="1" x14ac:dyDescent="0.35">
      <c r="A18" s="1"/>
      <c r="B18" s="74"/>
      <c r="C18" s="84"/>
      <c r="D18" s="85"/>
      <c r="E18" s="181"/>
      <c r="F18" s="181"/>
      <c r="G18" s="85"/>
      <c r="H18" s="182"/>
      <c r="I18" s="83"/>
      <c r="J18" s="83"/>
      <c r="K18" s="7"/>
    </row>
    <row r="19" spans="1:11" ht="18.75" customHeight="1" x14ac:dyDescent="0.3">
      <c r="A19" s="1"/>
      <c r="B19" s="74"/>
      <c r="C19" s="91"/>
      <c r="D19" s="463" t="s">
        <v>111</v>
      </c>
      <c r="E19" s="464"/>
      <c r="F19" s="464"/>
      <c r="G19" s="464"/>
      <c r="H19" s="92" t="str">
        <f>LOOKUP(D12,'CalwaterID stats'!C3:C39,'CalwaterID stats'!I3:I39)</f>
        <v>Y</v>
      </c>
      <c r="I19" s="95">
        <f>COUNTIF(H19,"=Y")</f>
        <v>1</v>
      </c>
      <c r="J19" s="459">
        <f>SUM(I22)/3</f>
        <v>0.66666666666666663</v>
      </c>
    </row>
    <row r="20" spans="1:11" ht="15.75" customHeight="1" x14ac:dyDescent="0.25">
      <c r="A20" s="8"/>
      <c r="D20" s="463" t="s">
        <v>112</v>
      </c>
      <c r="E20" s="464"/>
      <c r="F20" s="464"/>
      <c r="G20" s="464"/>
      <c r="H20" s="395" t="str">
        <f>LOOKUP(D12,'CalwaterID stats'!C3:C39,'CalwaterID stats'!J3:J39)</f>
        <v>N</v>
      </c>
      <c r="I20" s="95">
        <f>COUNTIF(H20,"=Y")</f>
        <v>0</v>
      </c>
      <c r="J20" s="460"/>
    </row>
    <row r="21" spans="1:11" ht="16.5" thickBot="1" x14ac:dyDescent="0.3">
      <c r="A21" s="8"/>
      <c r="D21" s="470" t="s">
        <v>289</v>
      </c>
      <c r="E21" s="471"/>
      <c r="F21" s="471"/>
      <c r="G21" s="471"/>
      <c r="H21" s="93" t="s">
        <v>7</v>
      </c>
      <c r="I21" s="95">
        <f>COUNTIF(H21,"=Y")</f>
        <v>1</v>
      </c>
      <c r="J21" s="461"/>
    </row>
    <row r="22" spans="1:11" ht="15.75" x14ac:dyDescent="0.25">
      <c r="A22" s="8"/>
      <c r="G22" s="94"/>
      <c r="H22" s="91"/>
      <c r="I22" s="95">
        <f>SUM(I19:I21)</f>
        <v>2</v>
      </c>
    </row>
    <row r="23" spans="1:11" ht="15.75" x14ac:dyDescent="0.25">
      <c r="A23" s="9"/>
      <c r="B23" s="304"/>
      <c r="C23" s="304"/>
      <c r="F23" s="363"/>
      <c r="G23" s="396"/>
      <c r="H23" s="304"/>
      <c r="I23" s="250"/>
      <c r="J23" s="462"/>
    </row>
    <row r="24" spans="1:11" ht="15.75" x14ac:dyDescent="0.25">
      <c r="A24" s="9"/>
      <c r="B24" s="304"/>
      <c r="C24" s="304"/>
      <c r="F24" s="393"/>
      <c r="G24" s="397"/>
      <c r="H24" s="398"/>
      <c r="I24" s="250"/>
      <c r="J24" s="462"/>
    </row>
    <row r="25" spans="1:11" ht="15.75" x14ac:dyDescent="0.25">
      <c r="A25" s="9"/>
      <c r="B25" s="304"/>
      <c r="C25" s="304"/>
      <c r="F25" s="394"/>
      <c r="G25" s="397"/>
      <c r="H25" s="398"/>
      <c r="I25" s="250"/>
      <c r="J25" s="462"/>
    </row>
    <row r="26" spans="1:11" ht="15.75" customHeight="1" x14ac:dyDescent="0.25">
      <c r="A26" s="9"/>
      <c r="B26" s="94"/>
      <c r="C26" s="304"/>
      <c r="F26" s="251"/>
      <c r="G26" s="397"/>
      <c r="H26" s="398"/>
      <c r="I26" s="95"/>
      <c r="J26" s="304"/>
    </row>
    <row r="27" spans="1:11" ht="15.75" x14ac:dyDescent="0.25">
      <c r="A27" s="9"/>
      <c r="B27" s="94"/>
      <c r="C27" s="304"/>
      <c r="F27" s="304"/>
      <c r="G27" s="397"/>
      <c r="H27" s="398"/>
      <c r="I27" s="304"/>
      <c r="J27" s="304"/>
    </row>
    <row r="28" spans="1:11" x14ac:dyDescent="0.25">
      <c r="A28" s="9"/>
      <c r="B28" s="304"/>
      <c r="C28" s="304"/>
      <c r="D28" s="304"/>
      <c r="E28" s="304"/>
      <c r="F28" s="304"/>
      <c r="G28" s="304"/>
      <c r="H28" s="304"/>
      <c r="I28" s="304"/>
      <c r="J28" s="304"/>
    </row>
    <row r="29" spans="1:11" ht="15.75" x14ac:dyDescent="0.25">
      <c r="A29" s="9"/>
      <c r="B29" s="96"/>
      <c r="D29" s="95"/>
      <c r="G29" s="91"/>
      <c r="H29" s="91"/>
      <c r="I29" s="94"/>
    </row>
    <row r="30" spans="1:11" ht="15.75" x14ac:dyDescent="0.25">
      <c r="A30" s="9"/>
      <c r="B30" s="94"/>
      <c r="C30" s="91"/>
      <c r="D30" s="91"/>
      <c r="E30" s="94"/>
      <c r="F30" s="94"/>
      <c r="G30" s="94"/>
      <c r="H30" s="94"/>
      <c r="I30" s="91"/>
      <c r="J30" s="91"/>
      <c r="K30" s="6"/>
    </row>
    <row r="31" spans="1:11" ht="15.75" x14ac:dyDescent="0.25">
      <c r="A31" s="9"/>
      <c r="B31" s="96"/>
      <c r="C31" s="75"/>
      <c r="D31" s="75"/>
      <c r="E31" s="75"/>
      <c r="F31" s="75"/>
      <c r="G31" s="75"/>
      <c r="H31" s="458"/>
      <c r="I31" s="458"/>
      <c r="J31" s="75"/>
      <c r="K31" s="3"/>
    </row>
    <row r="32" spans="1:11" x14ac:dyDescent="0.25">
      <c r="A32" s="9"/>
    </row>
    <row r="33" spans="1:11" x14ac:dyDescent="0.25">
      <c r="A33" s="9"/>
    </row>
    <row r="34" spans="1:11" x14ac:dyDescent="0.25">
      <c r="A34" s="9"/>
    </row>
    <row r="35" spans="1:11" x14ac:dyDescent="0.25">
      <c r="A35" s="9"/>
    </row>
    <row r="36" spans="1:11" x14ac:dyDescent="0.25">
      <c r="A36" s="9"/>
    </row>
    <row r="37" spans="1:11" x14ac:dyDescent="0.25">
      <c r="A37" s="9"/>
    </row>
    <row r="39" spans="1:11" x14ac:dyDescent="0.25">
      <c r="A39" s="9"/>
    </row>
    <row r="40" spans="1:11" x14ac:dyDescent="0.25">
      <c r="A40" s="63"/>
    </row>
    <row r="41" spans="1:11" x14ac:dyDescent="0.25">
      <c r="A41" s="9"/>
    </row>
    <row r="42" spans="1:11" x14ac:dyDescent="0.25">
      <c r="A42" s="9"/>
      <c r="B42" s="12"/>
      <c r="C42" s="13"/>
      <c r="D42" s="13"/>
      <c r="E42" s="14"/>
      <c r="F42" s="14"/>
      <c r="G42" s="14"/>
      <c r="H42" s="9"/>
      <c r="I42" s="9"/>
      <c r="J42" s="9"/>
      <c r="K42" s="9"/>
    </row>
    <row r="43" spans="1:11" x14ac:dyDescent="0.25">
      <c r="A43" s="9"/>
      <c r="B43" s="10"/>
      <c r="C43" s="15"/>
      <c r="D43" s="15"/>
      <c r="E43" s="11"/>
      <c r="F43" s="11"/>
      <c r="G43" s="11"/>
    </row>
    <row r="44" spans="1:11" x14ac:dyDescent="0.25">
      <c r="A44" s="9"/>
      <c r="B44" s="10"/>
      <c r="C44" s="11"/>
      <c r="D44" s="11"/>
      <c r="E44" s="11"/>
      <c r="F44" s="11"/>
      <c r="G44" s="11"/>
    </row>
    <row r="45" spans="1:11" x14ac:dyDescent="0.25">
      <c r="A45" s="9"/>
      <c r="B45" s="10"/>
      <c r="C45" s="11"/>
      <c r="D45" s="11"/>
      <c r="E45" s="11"/>
      <c r="F45" s="11"/>
      <c r="G45" s="11"/>
    </row>
    <row r="46" spans="1:11" x14ac:dyDescent="0.25">
      <c r="A46" s="9"/>
      <c r="B46" s="15"/>
      <c r="C46" s="16"/>
      <c r="D46" s="16"/>
      <c r="E46" s="16"/>
      <c r="F46" s="16"/>
      <c r="G46" s="17"/>
      <c r="H46" s="3"/>
      <c r="I46" s="3"/>
      <c r="J46" s="3"/>
      <c r="K46" s="3"/>
    </row>
    <row r="47" spans="1:11" x14ac:dyDescent="0.25">
      <c r="A47" s="9"/>
      <c r="B47" s="9"/>
      <c r="C47" s="3"/>
      <c r="D47" s="3"/>
      <c r="E47" s="3"/>
      <c r="F47" s="3"/>
      <c r="G47" s="3"/>
      <c r="H47" s="3"/>
      <c r="I47" s="3"/>
      <c r="J47" s="3"/>
      <c r="K47" s="3"/>
    </row>
    <row r="48" spans="1:11" x14ac:dyDescent="0.25">
      <c r="A48" s="9"/>
      <c r="B48" s="9"/>
      <c r="C48" s="3"/>
      <c r="D48" s="3"/>
      <c r="E48" s="3"/>
      <c r="F48" s="3"/>
      <c r="G48" s="3"/>
      <c r="H48" s="3"/>
      <c r="I48" s="3"/>
      <c r="J48" s="3"/>
      <c r="K48" s="3"/>
    </row>
    <row r="49" spans="1:11" x14ac:dyDescent="0.25">
      <c r="A49" s="9"/>
      <c r="B49" s="9"/>
      <c r="C49" s="18"/>
      <c r="D49" s="18"/>
      <c r="E49" s="18"/>
      <c r="F49" s="18"/>
      <c r="G49" s="19"/>
      <c r="H49" s="3"/>
      <c r="I49" s="3"/>
      <c r="J49" s="3"/>
      <c r="K49" s="3"/>
    </row>
    <row r="50" spans="1:11" x14ac:dyDescent="0.25">
      <c r="A50" s="9"/>
      <c r="B50" s="9"/>
      <c r="C50" s="3"/>
      <c r="D50" s="3"/>
      <c r="E50" s="3"/>
      <c r="F50" s="3"/>
      <c r="G50" s="3"/>
      <c r="H50" s="3"/>
      <c r="I50" s="3"/>
      <c r="J50" s="3"/>
      <c r="K50" s="3"/>
    </row>
    <row r="51" spans="1:11" x14ac:dyDescent="0.25">
      <c r="A51" s="9"/>
      <c r="B51" s="9"/>
      <c r="C51" s="3"/>
      <c r="D51" s="3"/>
      <c r="E51" s="3"/>
      <c r="F51" s="3"/>
      <c r="G51" s="3"/>
      <c r="H51" s="3"/>
      <c r="I51" s="3"/>
      <c r="J51" s="3"/>
      <c r="K51" s="3"/>
    </row>
    <row r="52" spans="1:11" x14ac:dyDescent="0.25">
      <c r="A52" s="9"/>
      <c r="B52" s="9"/>
      <c r="C52" s="3"/>
      <c r="D52" s="3"/>
      <c r="E52" s="3"/>
      <c r="F52" s="3"/>
      <c r="G52" s="3"/>
      <c r="H52" s="3"/>
      <c r="I52" s="3"/>
      <c r="J52" s="3"/>
      <c r="K52" s="3"/>
    </row>
    <row r="53" spans="1:11" x14ac:dyDescent="0.25">
      <c r="A53" s="9"/>
      <c r="B53" s="9"/>
      <c r="C53" s="3"/>
      <c r="D53" s="3"/>
      <c r="E53" s="3"/>
      <c r="F53" s="3"/>
      <c r="G53" s="3"/>
      <c r="H53" s="3"/>
      <c r="I53" s="3"/>
      <c r="J53" s="3"/>
      <c r="K53" s="3"/>
    </row>
    <row r="54" spans="1:11" x14ac:dyDescent="0.25">
      <c r="A54" s="9"/>
      <c r="B54" s="9"/>
      <c r="C54" s="3"/>
      <c r="D54" s="3"/>
      <c r="E54" s="3"/>
      <c r="F54" s="3"/>
      <c r="G54" s="3"/>
      <c r="H54" s="3"/>
      <c r="I54" s="3"/>
      <c r="J54" s="3"/>
      <c r="K54" s="3"/>
    </row>
    <row r="55" spans="1:11" x14ac:dyDescent="0.25">
      <c r="A55" s="9"/>
      <c r="B55" s="9"/>
      <c r="C55" s="3"/>
      <c r="D55" s="3"/>
      <c r="E55" s="3"/>
      <c r="F55" s="3"/>
      <c r="G55" s="3"/>
      <c r="H55" s="3"/>
      <c r="I55" s="3"/>
      <c r="J55" s="3"/>
      <c r="K55" s="3"/>
    </row>
    <row r="56" spans="1:11" x14ac:dyDescent="0.25">
      <c r="A56" s="9"/>
      <c r="B56" s="9"/>
      <c r="C56" s="3"/>
      <c r="D56" s="3"/>
      <c r="E56" s="3"/>
      <c r="F56" s="3"/>
      <c r="G56" s="3"/>
      <c r="H56" s="3"/>
      <c r="I56" s="3"/>
      <c r="J56" s="3"/>
      <c r="K56" s="3"/>
    </row>
    <row r="57" spans="1:11" x14ac:dyDescent="0.25">
      <c r="A57" s="9"/>
      <c r="B57" s="9"/>
      <c r="C57" s="3"/>
      <c r="D57" s="3"/>
      <c r="E57" s="3"/>
      <c r="F57" s="3"/>
      <c r="G57" s="3"/>
      <c r="H57" s="3"/>
      <c r="I57" s="3"/>
      <c r="J57" s="3"/>
      <c r="K57" s="3"/>
    </row>
    <row r="58" spans="1:11" x14ac:dyDescent="0.25">
      <c r="A58" s="9"/>
      <c r="B58" s="9"/>
      <c r="C58" s="3"/>
      <c r="D58" s="3"/>
      <c r="E58" s="3"/>
      <c r="F58" s="3"/>
      <c r="G58" s="3"/>
      <c r="H58" s="3"/>
      <c r="I58" s="3"/>
      <c r="J58" s="3"/>
      <c r="K58" s="3"/>
    </row>
    <row r="59" spans="1:11" x14ac:dyDescent="0.25">
      <c r="A59" s="9"/>
      <c r="B59" s="9"/>
      <c r="C59" s="3"/>
      <c r="D59" s="3"/>
      <c r="E59" s="3"/>
      <c r="F59" s="3"/>
      <c r="G59" s="3"/>
      <c r="H59" s="3"/>
      <c r="I59" s="3"/>
      <c r="J59" s="3"/>
      <c r="K59" s="3"/>
    </row>
    <row r="60" spans="1:11" x14ac:dyDescent="0.25">
      <c r="A60" s="9"/>
      <c r="B60" s="9"/>
      <c r="C60" s="3"/>
      <c r="D60" s="3"/>
      <c r="E60" s="3"/>
      <c r="F60" s="3"/>
      <c r="G60" s="3"/>
      <c r="H60" s="3"/>
      <c r="I60" s="3"/>
      <c r="J60" s="3"/>
      <c r="K60" s="3"/>
    </row>
    <row r="61" spans="1:11" x14ac:dyDescent="0.25">
      <c r="A61" s="9"/>
      <c r="B61" s="9"/>
      <c r="C61" s="3"/>
      <c r="D61" s="3"/>
      <c r="E61" s="3"/>
      <c r="F61" s="3"/>
      <c r="G61" s="3"/>
      <c r="H61" s="3"/>
      <c r="I61" s="3"/>
      <c r="J61" s="3"/>
      <c r="K61" s="3"/>
    </row>
    <row r="62" spans="1:11" x14ac:dyDescent="0.25">
      <c r="A62" s="9"/>
      <c r="B62" s="9"/>
      <c r="C62" s="3"/>
      <c r="D62" s="3"/>
      <c r="E62" s="3"/>
      <c r="F62" s="3"/>
      <c r="G62" s="3"/>
      <c r="H62" s="3"/>
      <c r="I62" s="3"/>
      <c r="J62" s="3"/>
      <c r="K62" s="3"/>
    </row>
    <row r="63" spans="1:11" x14ac:dyDescent="0.25">
      <c r="A63" s="9"/>
      <c r="B63" s="9"/>
      <c r="C63" s="3"/>
      <c r="D63" s="3"/>
      <c r="E63" s="3"/>
      <c r="F63" s="3"/>
      <c r="G63" s="3"/>
      <c r="H63" s="3"/>
      <c r="I63" s="3"/>
      <c r="J63" s="3"/>
      <c r="K63" s="3"/>
    </row>
    <row r="64" spans="1:11" x14ac:dyDescent="0.25">
      <c r="A64" s="9"/>
      <c r="B64" s="9"/>
      <c r="C64" s="3"/>
      <c r="D64" s="3"/>
      <c r="E64" s="3"/>
      <c r="F64" s="3"/>
      <c r="G64" s="3"/>
      <c r="H64" s="3"/>
      <c r="I64" s="3"/>
      <c r="J64" s="3"/>
      <c r="K64" s="3"/>
    </row>
    <row r="65" spans="1:11" x14ac:dyDescent="0.25">
      <c r="A65" s="9"/>
      <c r="B65" s="9"/>
      <c r="C65" s="3"/>
      <c r="D65" s="3"/>
      <c r="E65" s="3"/>
      <c r="F65" s="3"/>
      <c r="G65" s="3"/>
      <c r="H65" s="3"/>
      <c r="I65" s="3"/>
      <c r="J65" s="3"/>
      <c r="K65" s="3"/>
    </row>
    <row r="66" spans="1:11" x14ac:dyDescent="0.25">
      <c r="A66" s="9"/>
      <c r="B66" s="9"/>
      <c r="C66" s="3"/>
      <c r="D66" s="3"/>
      <c r="E66" s="3"/>
      <c r="F66" s="3"/>
      <c r="G66" s="3"/>
      <c r="H66" s="3"/>
      <c r="I66" s="3"/>
      <c r="J66" s="3"/>
      <c r="K66" s="3"/>
    </row>
    <row r="67" spans="1:11" x14ac:dyDescent="0.25">
      <c r="A67" s="9"/>
      <c r="B67" s="9"/>
      <c r="C67" s="3"/>
      <c r="D67" s="3"/>
      <c r="E67" s="3"/>
      <c r="F67" s="3"/>
      <c r="G67" s="3"/>
      <c r="H67" s="3"/>
      <c r="I67" s="3"/>
      <c r="K67" s="3"/>
    </row>
    <row r="79" spans="1:11" x14ac:dyDescent="0.25">
      <c r="J79" s="20"/>
    </row>
  </sheetData>
  <sheetProtection password="ED61" sheet="1" objects="1" scenarios="1"/>
  <protectedRanges>
    <protectedRange sqref="H21 C12:D12 C3:K4" name="CER Range" securityDescriptor="O:WDG:WDD:(A;;CC;;;WD)"/>
  </protectedRanges>
  <mergeCells count="12">
    <mergeCell ref="C2:J2"/>
    <mergeCell ref="H31:I31"/>
    <mergeCell ref="J19:J21"/>
    <mergeCell ref="J23:J25"/>
    <mergeCell ref="D19:G19"/>
    <mergeCell ref="D20:G20"/>
    <mergeCell ref="F14:G14"/>
    <mergeCell ref="F12:G12"/>
    <mergeCell ref="F11:G11"/>
    <mergeCell ref="F13:G13"/>
    <mergeCell ref="D21:G21"/>
    <mergeCell ref="C9:D9"/>
  </mergeCells>
  <dataValidations count="2">
    <dataValidation type="list" allowBlank="1" showInputMessage="1" showErrorMessage="1" sqref="H21">
      <formula1>"Y,N"</formula1>
    </dataValidation>
    <dataValidation type="list" allowBlank="1" showInputMessage="1" showErrorMessage="1" sqref="H24:H27">
      <formula1>"Y, N, NA"</formula1>
    </dataValidation>
  </dataValidations>
  <pageMargins left="0.25" right="0.25" top="0.75" bottom="0.75" header="0.3" footer="0.3"/>
  <pageSetup scale="64" fitToHeight="0" orientation="portrait" r:id="rId1"/>
  <ignoredErrors>
    <ignoredError sqref="I22" formula="1"/>
    <ignoredError sqref="H19:H2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3"/>
  <sheetViews>
    <sheetView showGridLines="0" zoomScale="80" zoomScaleNormal="80" workbookViewId="0">
      <selection activeCell="G6" sqref="G6"/>
    </sheetView>
  </sheetViews>
  <sheetFormatPr defaultRowHeight="15" x14ac:dyDescent="0.25"/>
  <cols>
    <col min="1" max="1" width="2.28515625" customWidth="1"/>
    <col min="2" max="2" width="21.28515625" customWidth="1"/>
    <col min="3" max="3" width="18.5703125" customWidth="1"/>
    <col min="4" max="4" width="21.42578125" customWidth="1"/>
    <col min="5" max="5" width="22.140625" customWidth="1"/>
    <col min="6" max="6" width="22.5703125" customWidth="1"/>
    <col min="7" max="7" width="16" customWidth="1"/>
    <col min="8" max="8" width="2" customWidth="1"/>
  </cols>
  <sheetData>
    <row r="2" spans="1:8" ht="26.25" thickBot="1" x14ac:dyDescent="0.4">
      <c r="B2" s="239">
        <f ca="1">TODAY()</f>
        <v>41100</v>
      </c>
      <c r="C2" s="481" t="s">
        <v>10</v>
      </c>
      <c r="D2" s="481"/>
      <c r="E2" s="481"/>
      <c r="F2" s="481"/>
      <c r="G2" s="481"/>
      <c r="H2" s="66"/>
    </row>
    <row r="3" spans="1:8" ht="21" thickBot="1" x14ac:dyDescent="0.35">
      <c r="B3" s="100" t="s">
        <v>0</v>
      </c>
      <c r="C3" s="475">
        <f>CER!C3</f>
        <v>0</v>
      </c>
      <c r="D3" s="476"/>
      <c r="E3" s="476"/>
      <c r="F3" s="476"/>
      <c r="G3" s="477"/>
      <c r="H3" s="98"/>
    </row>
    <row r="4" spans="1:8" ht="21" thickBot="1" x14ac:dyDescent="0.35">
      <c r="B4" s="64" t="s">
        <v>1</v>
      </c>
      <c r="C4" s="478" t="str">
        <f>CER!C4</f>
        <v xml:space="preserve"> "THP Name"</v>
      </c>
      <c r="D4" s="479"/>
      <c r="E4" s="479"/>
      <c r="F4" s="479"/>
      <c r="G4" s="480"/>
      <c r="H4" s="99"/>
    </row>
    <row r="5" spans="1:8" ht="21" thickBot="1" x14ac:dyDescent="0.35">
      <c r="A5" s="21"/>
      <c r="B5" s="22"/>
      <c r="C5" s="21"/>
      <c r="D5" s="23"/>
      <c r="E5" s="24"/>
      <c r="F5" s="25"/>
      <c r="G5" s="25"/>
      <c r="H5" s="25"/>
    </row>
    <row r="6" spans="1:8" ht="24" customHeight="1" thickBot="1" x14ac:dyDescent="0.35">
      <c r="A6" s="21"/>
      <c r="B6" s="22"/>
      <c r="F6" s="178" t="s">
        <v>11</v>
      </c>
      <c r="G6" s="187" t="e">
        <f>SUM(G25,G28:G29,G32:G33)/3</f>
        <v>#DIV/0!</v>
      </c>
      <c r="H6" s="25"/>
    </row>
    <row r="7" spans="1:8" ht="21" thickBot="1" x14ac:dyDescent="0.35">
      <c r="A7" s="21"/>
      <c r="B7" s="50"/>
      <c r="C7" s="50"/>
      <c r="D7" s="50"/>
      <c r="E7" s="50"/>
      <c r="F7" s="62"/>
      <c r="G7" s="62"/>
      <c r="H7" s="25"/>
    </row>
    <row r="8" spans="1:8" ht="20.25" x14ac:dyDescent="0.3">
      <c r="A8" s="21"/>
      <c r="B8" s="51"/>
      <c r="C8" s="51"/>
      <c r="D8" s="51"/>
      <c r="E8" s="51"/>
      <c r="F8" s="25"/>
      <c r="G8" s="25"/>
      <c r="H8" s="25"/>
    </row>
    <row r="9" spans="1:8" ht="20.25" x14ac:dyDescent="0.3">
      <c r="A9" s="21"/>
      <c r="B9" s="51"/>
      <c r="C9" s="483" t="s">
        <v>2</v>
      </c>
      <c r="D9" s="483"/>
      <c r="E9" s="51"/>
      <c r="F9" s="25"/>
      <c r="G9" s="25"/>
      <c r="H9" s="25"/>
    </row>
    <row r="10" spans="1:8" ht="15.75" x14ac:dyDescent="0.25">
      <c r="A10" s="21"/>
      <c r="B10" s="190"/>
      <c r="C10" s="191"/>
      <c r="D10" s="190"/>
      <c r="E10" s="190"/>
      <c r="F10" s="192"/>
      <c r="G10" s="192"/>
      <c r="H10" s="26"/>
    </row>
    <row r="11" spans="1:8" ht="48" customHeight="1" x14ac:dyDescent="0.25">
      <c r="A11" s="26"/>
      <c r="B11" s="186" t="s">
        <v>12</v>
      </c>
      <c r="C11" s="186" t="s">
        <v>95</v>
      </c>
      <c r="D11" s="186" t="s">
        <v>33</v>
      </c>
      <c r="E11" s="186" t="s">
        <v>13</v>
      </c>
      <c r="F11" s="186" t="s">
        <v>14</v>
      </c>
      <c r="G11" s="186" t="s">
        <v>15</v>
      </c>
      <c r="H11" s="21"/>
    </row>
    <row r="12" spans="1:8" ht="15.75" x14ac:dyDescent="0.25">
      <c r="A12" s="21"/>
      <c r="B12" s="474" t="s">
        <v>16</v>
      </c>
      <c r="C12" s="104" t="s">
        <v>17</v>
      </c>
      <c r="D12" s="357">
        <v>0</v>
      </c>
      <c r="E12" s="353" t="e">
        <f>SUM(D12/D21)</f>
        <v>#DIV/0!</v>
      </c>
      <c r="F12" s="354">
        <v>100</v>
      </c>
      <c r="G12" s="355">
        <f t="shared" ref="G12:G20" si="0">SUM((F12*2)*(D12))/43560</f>
        <v>0</v>
      </c>
      <c r="H12" s="21"/>
    </row>
    <row r="13" spans="1:8" ht="15.75" x14ac:dyDescent="0.25">
      <c r="A13" s="21"/>
      <c r="B13" s="474"/>
      <c r="C13" s="104" t="s">
        <v>18</v>
      </c>
      <c r="D13" s="357">
        <v>0</v>
      </c>
      <c r="E13" s="353" t="e">
        <f>SUM(D13/D21)</f>
        <v>#DIV/0!</v>
      </c>
      <c r="F13" s="354">
        <v>100</v>
      </c>
      <c r="G13" s="355">
        <f t="shared" si="0"/>
        <v>0</v>
      </c>
      <c r="H13" s="21"/>
    </row>
    <row r="14" spans="1:8" ht="16.5" thickBot="1" x14ac:dyDescent="0.3">
      <c r="A14" s="21"/>
      <c r="B14" s="482"/>
      <c r="C14" s="416" t="s">
        <v>19</v>
      </c>
      <c r="D14" s="417">
        <v>0</v>
      </c>
      <c r="E14" s="418" t="e">
        <f>SUM(D14/D21)</f>
        <v>#DIV/0!</v>
      </c>
      <c r="F14" s="419">
        <v>150</v>
      </c>
      <c r="G14" s="420">
        <f t="shared" si="0"/>
        <v>0</v>
      </c>
      <c r="H14" s="21"/>
    </row>
    <row r="15" spans="1:8" ht="15.75" x14ac:dyDescent="0.25">
      <c r="A15" s="21"/>
      <c r="B15" s="474" t="s">
        <v>20</v>
      </c>
      <c r="C15" s="104" t="s">
        <v>17</v>
      </c>
      <c r="D15" s="357">
        <v>0</v>
      </c>
      <c r="E15" s="353" t="e">
        <f>SUM(D15/D21)</f>
        <v>#DIV/0!</v>
      </c>
      <c r="F15" s="410">
        <v>100</v>
      </c>
      <c r="G15" s="355">
        <f t="shared" si="0"/>
        <v>0</v>
      </c>
      <c r="H15" s="21"/>
    </row>
    <row r="16" spans="1:8" ht="15.75" x14ac:dyDescent="0.25">
      <c r="A16" s="21"/>
      <c r="B16" s="474"/>
      <c r="C16" s="104" t="s">
        <v>18</v>
      </c>
      <c r="D16" s="357">
        <v>0</v>
      </c>
      <c r="E16" s="353" t="e">
        <f>SUM(D16/D21)</f>
        <v>#DIV/0!</v>
      </c>
      <c r="F16" s="221">
        <v>100</v>
      </c>
      <c r="G16" s="355">
        <f t="shared" si="0"/>
        <v>0</v>
      </c>
      <c r="H16" s="21"/>
    </row>
    <row r="17" spans="1:8" ht="16.5" thickBot="1" x14ac:dyDescent="0.3">
      <c r="A17" s="21"/>
      <c r="B17" s="482"/>
      <c r="C17" s="416" t="s">
        <v>19</v>
      </c>
      <c r="D17" s="417">
        <v>0</v>
      </c>
      <c r="E17" s="418" t="e">
        <f>SUM(D17/D21)</f>
        <v>#DIV/0!</v>
      </c>
      <c r="F17" s="421">
        <v>100</v>
      </c>
      <c r="G17" s="420">
        <f t="shared" si="0"/>
        <v>0</v>
      </c>
      <c r="H17" s="21"/>
    </row>
    <row r="18" spans="1:8" ht="15.75" x14ac:dyDescent="0.25">
      <c r="A18" s="21"/>
      <c r="B18" s="473" t="s">
        <v>21</v>
      </c>
      <c r="C18" s="411" t="s">
        <v>17</v>
      </c>
      <c r="D18" s="412">
        <v>0</v>
      </c>
      <c r="E18" s="413" t="e">
        <f>SUM(D18/D21)</f>
        <v>#DIV/0!</v>
      </c>
      <c r="F18" s="414">
        <v>25</v>
      </c>
      <c r="G18" s="415">
        <f t="shared" si="0"/>
        <v>0</v>
      </c>
      <c r="H18" s="21"/>
    </row>
    <row r="19" spans="1:8" ht="15.75" x14ac:dyDescent="0.25">
      <c r="A19" s="21"/>
      <c r="B19" s="474"/>
      <c r="C19" s="104" t="s">
        <v>18</v>
      </c>
      <c r="D19" s="357">
        <v>0</v>
      </c>
      <c r="E19" s="353" t="e">
        <f>SUM(D19/D21)</f>
        <v>#DIV/0!</v>
      </c>
      <c r="F19" s="354">
        <v>50</v>
      </c>
      <c r="G19" s="355">
        <f t="shared" si="0"/>
        <v>0</v>
      </c>
      <c r="H19" s="21"/>
    </row>
    <row r="20" spans="1:8" ht="16.5" thickBot="1" x14ac:dyDescent="0.3">
      <c r="A20" s="21"/>
      <c r="B20" s="474"/>
      <c r="C20" s="104" t="s">
        <v>19</v>
      </c>
      <c r="D20" s="358">
        <v>0</v>
      </c>
      <c r="E20" s="353" t="e">
        <f>SUM(D20/D21)</f>
        <v>#DIV/0!</v>
      </c>
      <c r="F20" s="354">
        <v>50</v>
      </c>
      <c r="G20" s="356">
        <f t="shared" si="0"/>
        <v>0</v>
      </c>
      <c r="H20" s="21"/>
    </row>
    <row r="21" spans="1:8" ht="16.149999999999999" thickBot="1" x14ac:dyDescent="0.35">
      <c r="A21" s="21"/>
      <c r="B21" s="105"/>
      <c r="C21" s="101" t="s">
        <v>242</v>
      </c>
      <c r="D21" s="343">
        <f>SUM(D12:D20)</f>
        <v>0</v>
      </c>
      <c r="E21" s="106"/>
      <c r="F21" s="107" t="s">
        <v>209</v>
      </c>
      <c r="G21" s="333">
        <f>SUM(G12:G20)</f>
        <v>0</v>
      </c>
      <c r="H21" s="27"/>
    </row>
    <row r="22" spans="1:8" ht="16.149999999999999" thickBot="1" x14ac:dyDescent="0.35">
      <c r="A22" s="21"/>
      <c r="B22" s="103"/>
      <c r="C22" s="108"/>
      <c r="D22" s="109"/>
      <c r="E22" s="110"/>
      <c r="F22" s="111"/>
      <c r="G22" s="112"/>
      <c r="H22" s="27"/>
    </row>
    <row r="23" spans="1:8" ht="15.6" x14ac:dyDescent="0.3">
      <c r="A23" s="28"/>
      <c r="B23" s="105"/>
      <c r="C23" s="102"/>
      <c r="D23" s="105"/>
      <c r="E23" s="105"/>
      <c r="F23" s="113"/>
      <c r="G23" s="101"/>
      <c r="H23" s="27"/>
    </row>
    <row r="24" spans="1:8" ht="16.149999999999999" thickBot="1" x14ac:dyDescent="0.35">
      <c r="A24" s="21"/>
      <c r="E24" s="334"/>
      <c r="F24" s="351" t="s">
        <v>94</v>
      </c>
      <c r="G24" s="341">
        <f>SUM(CER!C12)</f>
        <v>1</v>
      </c>
      <c r="H24" s="21"/>
    </row>
    <row r="25" spans="1:8" ht="21.75" customHeight="1" thickBot="1" x14ac:dyDescent="0.4">
      <c r="A25" s="21"/>
      <c r="E25" s="220"/>
      <c r="F25" s="352" t="s">
        <v>37</v>
      </c>
      <c r="G25" s="204">
        <f>SUM(G21/G24)</f>
        <v>0</v>
      </c>
      <c r="H25" s="21"/>
    </row>
    <row r="26" spans="1:8" ht="15.75" x14ac:dyDescent="0.25">
      <c r="A26" s="21"/>
      <c r="E26" s="334"/>
      <c r="F26" s="335"/>
      <c r="G26" s="205"/>
      <c r="H26" s="21"/>
    </row>
    <row r="27" spans="1:8" ht="16.5" thickBot="1" x14ac:dyDescent="0.3">
      <c r="A27" s="21"/>
      <c r="E27" s="350" t="s">
        <v>22</v>
      </c>
      <c r="F27" s="336">
        <f>SUM(D12:D14)</f>
        <v>0</v>
      </c>
      <c r="G27" s="339" t="e">
        <f>SUM(F27/$D$21)</f>
        <v>#DIV/0!</v>
      </c>
      <c r="H27" s="29"/>
    </row>
    <row r="28" spans="1:8" ht="20.25" customHeight="1" thickBot="1" x14ac:dyDescent="0.4">
      <c r="A28" s="21"/>
      <c r="E28" s="350" t="s">
        <v>23</v>
      </c>
      <c r="F28" s="336">
        <f>SUM(D15:D17)</f>
        <v>0</v>
      </c>
      <c r="G28" s="342" t="e">
        <f>SUM(F28/$D$21)</f>
        <v>#DIV/0!</v>
      </c>
      <c r="H28" s="21"/>
    </row>
    <row r="29" spans="1:8" ht="18.75" customHeight="1" thickBot="1" x14ac:dyDescent="0.4">
      <c r="A29" s="21"/>
      <c r="E29" s="350" t="s">
        <v>24</v>
      </c>
      <c r="F29" s="336">
        <f>SUM(D18:D20)</f>
        <v>0</v>
      </c>
      <c r="G29" s="342" t="e">
        <f>SUM(F29/$D$21)</f>
        <v>#DIV/0!</v>
      </c>
      <c r="H29" s="31"/>
    </row>
    <row r="30" spans="1:8" ht="15.75" x14ac:dyDescent="0.25">
      <c r="A30" s="21"/>
      <c r="E30" s="334"/>
      <c r="F30" s="337"/>
      <c r="G30" s="340"/>
      <c r="H30" s="32"/>
    </row>
    <row r="31" spans="1:8" ht="16.5" thickBot="1" x14ac:dyDescent="0.3">
      <c r="A31" s="21"/>
      <c r="B31" s="33"/>
      <c r="C31" s="32"/>
      <c r="D31" s="30"/>
      <c r="E31" s="350" t="s">
        <v>17</v>
      </c>
      <c r="F31" s="338">
        <f>SUM(D12,D15,D18)</f>
        <v>0</v>
      </c>
      <c r="G31" s="339" t="e">
        <f>SUM(F31/D21)</f>
        <v>#DIV/0!</v>
      </c>
      <c r="H31" s="32"/>
    </row>
    <row r="32" spans="1:8" ht="18.75" customHeight="1" thickBot="1" x14ac:dyDescent="0.4">
      <c r="A32" s="21"/>
      <c r="B32" s="35"/>
      <c r="C32" s="32"/>
      <c r="D32" s="30"/>
      <c r="E32" s="350" t="s">
        <v>18</v>
      </c>
      <c r="F32" s="338">
        <f>SUM(D13,D16,D19)</f>
        <v>0</v>
      </c>
      <c r="G32" s="342" t="e">
        <f>SUM(F32/D21)</f>
        <v>#DIV/0!</v>
      </c>
      <c r="H32" s="32"/>
    </row>
    <row r="33" spans="1:8" ht="19.5" customHeight="1" thickBot="1" x14ac:dyDescent="0.4">
      <c r="A33" s="21"/>
      <c r="B33" s="35"/>
      <c r="C33" s="32"/>
      <c r="D33" s="30"/>
      <c r="E33" s="350" t="s">
        <v>19</v>
      </c>
      <c r="F33" s="338">
        <f>SUM(D14,D17,D20)</f>
        <v>0</v>
      </c>
      <c r="G33" s="342" t="e">
        <f>SUM(F33/D21)</f>
        <v>#DIV/0!</v>
      </c>
      <c r="H33" s="32"/>
    </row>
    <row r="34" spans="1:8" ht="12.75" customHeight="1" thickBot="1" x14ac:dyDescent="0.3">
      <c r="A34" s="21"/>
      <c r="B34" s="344"/>
      <c r="C34" s="345"/>
      <c r="D34" s="346"/>
      <c r="E34" s="347">
        <v>1</v>
      </c>
      <c r="F34" s="348"/>
      <c r="G34" s="345"/>
      <c r="H34" s="32"/>
    </row>
    <row r="35" spans="1:8" x14ac:dyDescent="0.25">
      <c r="A35" s="21"/>
      <c r="B35" s="35"/>
      <c r="C35" s="32"/>
      <c r="D35" s="30"/>
      <c r="E35" s="34">
        <v>25</v>
      </c>
      <c r="F35" s="31"/>
      <c r="G35" s="32"/>
      <c r="H35" s="32"/>
    </row>
    <row r="36" spans="1:8" x14ac:dyDescent="0.25">
      <c r="A36" s="21"/>
      <c r="B36" s="35"/>
      <c r="C36" s="32"/>
      <c r="D36" s="30"/>
      <c r="E36" s="34">
        <v>1</v>
      </c>
      <c r="F36" s="31"/>
      <c r="G36" s="32"/>
      <c r="H36" s="32"/>
    </row>
    <row r="37" spans="1:8" x14ac:dyDescent="0.25">
      <c r="A37" s="21"/>
      <c r="B37" s="35"/>
      <c r="C37" s="32"/>
      <c r="D37" s="30"/>
      <c r="E37" s="34">
        <v>50</v>
      </c>
      <c r="F37" s="31"/>
      <c r="G37" s="32"/>
      <c r="H37" s="32"/>
    </row>
    <row r="38" spans="1:8" x14ac:dyDescent="0.25">
      <c r="A38" s="21"/>
      <c r="B38" s="21"/>
      <c r="C38" s="21"/>
      <c r="D38" s="21"/>
      <c r="E38" s="21"/>
      <c r="F38" s="21"/>
      <c r="G38" s="21"/>
      <c r="H38" s="21"/>
    </row>
    <row r="39" spans="1:8" x14ac:dyDescent="0.25">
      <c r="A39" s="21"/>
      <c r="B39" s="21"/>
      <c r="C39" s="21"/>
      <c r="D39" s="21"/>
      <c r="E39" s="21"/>
      <c r="F39" s="21"/>
      <c r="G39" s="21"/>
      <c r="H39" s="21"/>
    </row>
    <row r="40" spans="1:8" x14ac:dyDescent="0.25">
      <c r="A40" s="21"/>
      <c r="B40" s="21"/>
      <c r="C40" s="21"/>
      <c r="D40" s="21"/>
      <c r="E40" s="21"/>
      <c r="F40" s="21"/>
      <c r="G40" s="21"/>
      <c r="H40" s="21"/>
    </row>
    <row r="41" spans="1:8" x14ac:dyDescent="0.25">
      <c r="A41" s="21"/>
      <c r="B41" s="21"/>
      <c r="C41" s="21"/>
      <c r="D41" s="21"/>
      <c r="E41" s="21"/>
      <c r="F41" s="21"/>
      <c r="G41" s="21"/>
      <c r="H41" s="21"/>
    </row>
    <row r="42" spans="1:8" x14ac:dyDescent="0.25">
      <c r="A42" s="21"/>
      <c r="B42" s="21"/>
      <c r="C42" s="21"/>
      <c r="D42" s="21"/>
      <c r="E42" s="21"/>
      <c r="F42" s="21"/>
      <c r="G42" s="21"/>
      <c r="H42" s="21"/>
    </row>
    <row r="43" spans="1:8" x14ac:dyDescent="0.25">
      <c r="A43" s="21"/>
      <c r="B43" s="21"/>
      <c r="C43" s="21"/>
      <c r="D43" s="21"/>
      <c r="E43" s="21"/>
      <c r="F43" s="21"/>
      <c r="G43" s="21"/>
      <c r="H43" s="21"/>
    </row>
    <row r="44" spans="1:8" x14ac:dyDescent="0.25">
      <c r="A44" s="21"/>
      <c r="B44" s="21"/>
      <c r="C44" s="21"/>
      <c r="D44" s="21"/>
      <c r="E44" s="21"/>
      <c r="F44" s="21"/>
      <c r="G44" s="21"/>
      <c r="H44" s="21"/>
    </row>
    <row r="45" spans="1:8" x14ac:dyDescent="0.25">
      <c r="A45" s="21"/>
      <c r="B45" s="21"/>
      <c r="C45" s="21"/>
      <c r="D45" s="21"/>
      <c r="E45" s="21"/>
      <c r="F45" s="21"/>
      <c r="G45" s="21"/>
      <c r="H45" s="21"/>
    </row>
    <row r="46" spans="1:8" x14ac:dyDescent="0.25">
      <c r="A46" s="21"/>
      <c r="B46" s="21"/>
      <c r="C46" s="21"/>
      <c r="D46" s="21"/>
      <c r="E46" s="21"/>
      <c r="F46" s="21"/>
      <c r="G46" s="21"/>
      <c r="H46" s="21"/>
    </row>
    <row r="47" spans="1:8" x14ac:dyDescent="0.25">
      <c r="A47" s="21"/>
      <c r="B47" s="21"/>
      <c r="C47" s="21"/>
      <c r="D47" s="21"/>
      <c r="E47" s="21"/>
      <c r="F47" s="21"/>
      <c r="G47" s="21"/>
      <c r="H47" s="21"/>
    </row>
    <row r="48" spans="1:8" x14ac:dyDescent="0.25">
      <c r="A48" s="21"/>
      <c r="B48" s="21"/>
      <c r="C48" s="21"/>
      <c r="D48" s="21"/>
      <c r="E48" s="21"/>
      <c r="F48" s="21"/>
      <c r="G48" s="21"/>
      <c r="H48" s="21"/>
    </row>
    <row r="49" spans="1:8" x14ac:dyDescent="0.25">
      <c r="A49" s="21"/>
      <c r="B49" s="21"/>
      <c r="C49" s="21"/>
      <c r="D49" s="21"/>
      <c r="E49" s="21"/>
      <c r="F49" s="21"/>
      <c r="G49" s="21"/>
      <c r="H49" s="21"/>
    </row>
    <row r="50" spans="1:8" x14ac:dyDescent="0.25">
      <c r="A50" s="21"/>
      <c r="B50" s="21"/>
      <c r="C50" s="21"/>
      <c r="D50" s="21"/>
      <c r="E50" s="21"/>
      <c r="F50" s="21"/>
      <c r="G50" s="21"/>
      <c r="H50" s="21"/>
    </row>
    <row r="51" spans="1:8" x14ac:dyDescent="0.25">
      <c r="A51" s="21"/>
      <c r="B51" s="21"/>
      <c r="C51" s="21"/>
      <c r="D51" s="21"/>
      <c r="E51" s="21"/>
      <c r="F51" s="21"/>
      <c r="G51" s="21"/>
      <c r="H51" s="21"/>
    </row>
    <row r="52" spans="1:8" x14ac:dyDescent="0.25">
      <c r="A52" s="21"/>
      <c r="B52" s="21"/>
      <c r="C52" s="21"/>
      <c r="D52" s="21"/>
      <c r="E52" s="21"/>
      <c r="F52" s="21"/>
      <c r="G52" s="21"/>
      <c r="H52" s="21"/>
    </row>
    <row r="53" spans="1:8" x14ac:dyDescent="0.25">
      <c r="A53" s="21"/>
      <c r="B53" s="21"/>
      <c r="C53" s="21"/>
      <c r="D53" s="21"/>
      <c r="E53" s="21"/>
      <c r="F53" s="21"/>
      <c r="H53" s="20"/>
    </row>
  </sheetData>
  <sheetProtection password="ED61" sheet="1" objects="1" scenarios="1"/>
  <mergeCells count="7">
    <mergeCell ref="B18:B20"/>
    <mergeCell ref="C3:G3"/>
    <mergeCell ref="C4:G4"/>
    <mergeCell ref="C2:G2"/>
    <mergeCell ref="B12:B14"/>
    <mergeCell ref="B15:B17"/>
    <mergeCell ref="C9:D9"/>
  </mergeCells>
  <dataValidations count="5">
    <dataValidation type="list" allowBlank="1" showInputMessage="1" showErrorMessage="1" sqref="F19:F20">
      <formula1>$E$36:$E$37</formula1>
    </dataValidation>
    <dataValidation type="list" allowBlank="1" showInputMessage="1" showErrorMessage="1" sqref="F18">
      <formula1>$E$34:$E$35</formula1>
    </dataValidation>
    <dataValidation type="list" allowBlank="1" showInputMessage="1" showErrorMessage="1" sqref="F16">
      <formula1>"75,100"</formula1>
    </dataValidation>
    <dataValidation type="list" allowBlank="1" showInputMessage="1" showErrorMessage="1" sqref="F14">
      <formula1>"100,150"</formula1>
    </dataValidation>
    <dataValidation type="list" allowBlank="1" showInputMessage="1" showErrorMessage="1" sqref="F15">
      <formula1>"70, 100"</formula1>
    </dataValidation>
  </dataValidations>
  <pageMargins left="0.7" right="0.7" top="0.75" bottom="0.75" header="0.3" footer="0.3"/>
  <pageSetup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3"/>
  <sheetViews>
    <sheetView showGridLines="0" zoomScale="80" zoomScaleNormal="80" workbookViewId="0">
      <selection activeCell="C12" sqref="C12"/>
    </sheetView>
  </sheetViews>
  <sheetFormatPr defaultRowHeight="15" x14ac:dyDescent="0.25"/>
  <cols>
    <col min="1" max="1" width="2.85546875" customWidth="1"/>
    <col min="2" max="2" width="31.85546875" customWidth="1"/>
    <col min="3" max="4" width="22" customWidth="1"/>
    <col min="5" max="5" width="22.85546875" customWidth="1"/>
    <col min="6" max="6" width="22.42578125" customWidth="1"/>
    <col min="7" max="7" width="5.140625" customWidth="1"/>
    <col min="8" max="8" width="5.28515625" customWidth="1"/>
    <col min="9" max="9" width="20.28515625" customWidth="1"/>
    <col min="10" max="10" width="16.85546875" customWidth="1"/>
    <col min="11" max="11" width="15.140625" customWidth="1"/>
    <col min="12" max="12" width="15.5703125" customWidth="1"/>
    <col min="13" max="13" width="2.42578125" customWidth="1"/>
  </cols>
  <sheetData>
    <row r="1" spans="1:13" x14ac:dyDescent="0.25">
      <c r="M1" s="11"/>
    </row>
    <row r="2" spans="1:13" ht="26.25" thickBot="1" x14ac:dyDescent="0.4">
      <c r="B2" s="238">
        <f ca="1">TODAY()</f>
        <v>41100</v>
      </c>
      <c r="C2" s="489" t="s">
        <v>108</v>
      </c>
      <c r="D2" s="489"/>
      <c r="E2" s="489"/>
      <c r="F2" s="489"/>
      <c r="G2" s="489"/>
      <c r="H2" s="489"/>
      <c r="I2" s="489"/>
      <c r="J2" s="489"/>
      <c r="K2" s="489"/>
      <c r="L2" s="489"/>
      <c r="M2" s="66"/>
    </row>
    <row r="3" spans="1:13" ht="16.5" thickBot="1" x14ac:dyDescent="0.3">
      <c r="B3" s="475">
        <f>CER!C3</f>
        <v>0</v>
      </c>
      <c r="C3" s="476"/>
      <c r="D3" s="476"/>
      <c r="E3" s="476"/>
      <c r="F3" s="476"/>
      <c r="G3" s="476"/>
      <c r="H3" s="476"/>
      <c r="I3" s="476"/>
      <c r="J3" s="476"/>
      <c r="K3" s="476"/>
      <c r="L3" s="477"/>
      <c r="M3" s="114"/>
    </row>
    <row r="4" spans="1:13" ht="16.5" thickBot="1" x14ac:dyDescent="0.3">
      <c r="B4" s="478" t="str">
        <f>CER!C4</f>
        <v xml:space="preserve"> "THP Name"</v>
      </c>
      <c r="C4" s="479"/>
      <c r="D4" s="479"/>
      <c r="E4" s="479"/>
      <c r="F4" s="479"/>
      <c r="G4" s="479"/>
      <c r="H4" s="479"/>
      <c r="I4" s="479"/>
      <c r="J4" s="479"/>
      <c r="K4" s="479"/>
      <c r="L4" s="480"/>
      <c r="M4" s="114"/>
    </row>
    <row r="5" spans="1:13" s="61" customFormat="1" ht="16.5" thickBot="1" x14ac:dyDescent="0.3">
      <c r="A5" s="60"/>
      <c r="B5" s="60"/>
      <c r="C5" s="60"/>
      <c r="D5" s="60"/>
      <c r="E5" s="60"/>
      <c r="F5" s="60"/>
      <c r="G5" s="60"/>
      <c r="H5" s="60"/>
      <c r="I5" s="60"/>
      <c r="J5" s="60"/>
      <c r="K5" s="60"/>
      <c r="L5" s="60"/>
      <c r="M5" s="60"/>
    </row>
    <row r="6" spans="1:13" s="61" customFormat="1" ht="27" thickBot="1" x14ac:dyDescent="0.3">
      <c r="A6" s="60"/>
      <c r="B6" s="60"/>
      <c r="C6" s="60"/>
      <c r="D6" s="60"/>
      <c r="E6" s="60"/>
      <c r="F6" s="60"/>
      <c r="G6" s="60"/>
      <c r="H6" s="60"/>
      <c r="I6" s="60"/>
      <c r="J6" s="60"/>
      <c r="K6" s="170" t="s">
        <v>123</v>
      </c>
      <c r="L6" s="197" t="e">
        <f>SUM(L13,F56)/2</f>
        <v>#DIV/0!</v>
      </c>
      <c r="M6" s="60"/>
    </row>
    <row r="7" spans="1:13" s="61" customFormat="1" ht="16.5" thickBot="1" x14ac:dyDescent="0.3">
      <c r="A7" s="60"/>
      <c r="B7" s="189"/>
      <c r="C7" s="189"/>
      <c r="D7" s="189"/>
      <c r="E7" s="189"/>
      <c r="F7" s="189"/>
      <c r="G7" s="189"/>
      <c r="H7" s="189"/>
      <c r="I7" s="189"/>
      <c r="J7" s="189"/>
      <c r="K7" s="189"/>
      <c r="L7" s="189"/>
      <c r="M7" s="60"/>
    </row>
    <row r="8" spans="1:13" s="61" customFormat="1" ht="9" customHeight="1" x14ac:dyDescent="0.25">
      <c r="A8" s="60"/>
      <c r="B8" s="491"/>
      <c r="C8" s="492"/>
      <c r="D8" s="492"/>
      <c r="E8" s="492"/>
      <c r="F8" s="492"/>
      <c r="G8" s="60"/>
      <c r="H8" s="60"/>
      <c r="I8" s="60"/>
      <c r="J8" s="60"/>
      <c r="K8" s="60"/>
      <c r="L8" s="60"/>
      <c r="M8" s="60"/>
    </row>
    <row r="9" spans="1:13" ht="6.75" customHeight="1" x14ac:dyDescent="0.3">
      <c r="A9" s="1"/>
      <c r="B9" s="240" t="s">
        <v>45</v>
      </c>
      <c r="C9" s="240" t="s">
        <v>118</v>
      </c>
      <c r="D9" s="240" t="s">
        <v>47</v>
      </c>
      <c r="E9" s="240" t="s">
        <v>49</v>
      </c>
      <c r="F9" s="240" t="s">
        <v>48</v>
      </c>
      <c r="G9" s="116"/>
      <c r="H9" s="72"/>
      <c r="I9" s="130"/>
      <c r="J9" s="174"/>
      <c r="K9" s="72"/>
      <c r="L9" s="72"/>
      <c r="M9" s="4"/>
    </row>
    <row r="10" spans="1:13" ht="9" customHeight="1" x14ac:dyDescent="0.25">
      <c r="A10" s="36"/>
      <c r="B10" s="241" t="e">
        <f>SUM(C24:C26,E24:E26)/G20</f>
        <v>#DIV/0!</v>
      </c>
      <c r="C10" s="241">
        <f>SUM((C20+E20)/5280)/(CER!C12*0.0015625)</f>
        <v>0</v>
      </c>
      <c r="D10" s="244" t="e">
        <f>SUM(I21:J21,K21:L21)</f>
        <v>#DIV/0!</v>
      </c>
      <c r="E10" s="245" t="e">
        <f>SUM(K34:L34)</f>
        <v>#DIV/0!</v>
      </c>
      <c r="F10" s="245" t="e">
        <f>SUM(K46:L46)</f>
        <v>#DIV/0!</v>
      </c>
      <c r="G10" s="116"/>
      <c r="H10" s="117"/>
      <c r="I10" s="490"/>
      <c r="J10" s="490"/>
      <c r="K10" s="490"/>
      <c r="M10" s="37"/>
    </row>
    <row r="11" spans="1:13" ht="7.5" customHeight="1" x14ac:dyDescent="0.25">
      <c r="A11" s="36"/>
      <c r="B11" s="240" t="s">
        <v>44</v>
      </c>
      <c r="C11" s="241" t="s">
        <v>119</v>
      </c>
      <c r="D11" s="240" t="s">
        <v>46</v>
      </c>
      <c r="E11" s="240" t="s">
        <v>51</v>
      </c>
      <c r="F11" s="240" t="s">
        <v>50</v>
      </c>
      <c r="G11" s="116"/>
      <c r="H11" s="117"/>
      <c r="J11" s="175"/>
      <c r="K11" s="171"/>
      <c r="L11" s="172"/>
      <c r="M11" s="37"/>
    </row>
    <row r="12" spans="1:13" ht="65.25" customHeight="1" thickBot="1" x14ac:dyDescent="0.3">
      <c r="A12" s="36"/>
      <c r="B12" s="241" t="e">
        <f>SUM(C24:F26)/(H21)</f>
        <v>#DIV/0!</v>
      </c>
      <c r="C12" s="241">
        <f>SUM(H20/5280)/(CER!C12*0.0015625)</f>
        <v>0</v>
      </c>
      <c r="D12" s="242" t="e">
        <f>SUM(I21:L21)</f>
        <v>#DIV/0!</v>
      </c>
      <c r="E12" s="243" t="e">
        <f>SUM(#REF!)</f>
        <v>#REF!</v>
      </c>
      <c r="F12" s="243" t="e">
        <f>SUM(#REF!)</f>
        <v>#REF!</v>
      </c>
      <c r="G12" s="116"/>
      <c r="H12" s="117"/>
      <c r="I12" s="129" t="s">
        <v>121</v>
      </c>
      <c r="J12" s="249" t="s">
        <v>120</v>
      </c>
      <c r="K12" s="249" t="s">
        <v>122</v>
      </c>
      <c r="M12" s="37"/>
    </row>
    <row r="13" spans="1:13" ht="21.75" thickBot="1" x14ac:dyDescent="0.3">
      <c r="A13" s="39"/>
      <c r="B13" s="118"/>
      <c r="C13" s="119"/>
      <c r="D13" s="116"/>
      <c r="E13" s="116"/>
      <c r="F13" s="120"/>
      <c r="G13" s="120"/>
      <c r="H13" s="121"/>
      <c r="I13" s="246" t="e">
        <f t="shared" ref="I13:K13" si="0">D10</f>
        <v>#DIV/0!</v>
      </c>
      <c r="J13" s="247" t="e">
        <f t="shared" si="0"/>
        <v>#DIV/0!</v>
      </c>
      <c r="K13" s="248" t="e">
        <f t="shared" si="0"/>
        <v>#DIV/0!</v>
      </c>
      <c r="L13" s="198" t="e">
        <f>SUM(I13:K13)/3</f>
        <v>#DIV/0!</v>
      </c>
      <c r="M13" s="38"/>
    </row>
    <row r="14" spans="1:13" ht="15.75" x14ac:dyDescent="0.25">
      <c r="A14" s="39"/>
      <c r="B14" s="118"/>
      <c r="C14" s="472" t="s">
        <v>2</v>
      </c>
      <c r="D14" s="472"/>
      <c r="E14" s="472"/>
      <c r="F14" s="472"/>
      <c r="G14" s="120"/>
      <c r="H14" s="121"/>
      <c r="I14" s="122"/>
      <c r="J14" s="116"/>
      <c r="K14" s="116"/>
      <c r="L14" s="123"/>
      <c r="M14" s="38"/>
    </row>
    <row r="15" spans="1:13" ht="15.75" customHeight="1" thickBot="1" x14ac:dyDescent="0.4">
      <c r="A15" s="40"/>
      <c r="B15" s="125"/>
      <c r="C15" s="126"/>
      <c r="D15" s="126"/>
      <c r="E15" s="126"/>
      <c r="F15" s="126"/>
      <c r="G15" s="119"/>
      <c r="H15" s="119"/>
      <c r="I15" s="127"/>
      <c r="J15" s="128"/>
      <c r="K15" s="126"/>
      <c r="L15" s="129"/>
      <c r="M15" s="41"/>
    </row>
    <row r="16" spans="1:13" ht="15.75" customHeight="1" x14ac:dyDescent="0.35">
      <c r="A16" s="40"/>
      <c r="B16" s="135"/>
      <c r="C16" s="119"/>
      <c r="D16" s="119"/>
      <c r="E16" s="119"/>
      <c r="F16" s="119"/>
      <c r="G16" s="119"/>
      <c r="H16" s="119"/>
      <c r="I16" s="122"/>
      <c r="J16" s="142"/>
      <c r="K16" s="119"/>
      <c r="L16" s="116"/>
      <c r="M16" s="41"/>
    </row>
    <row r="17" spans="1:13" ht="18" x14ac:dyDescent="0.25">
      <c r="A17" s="42"/>
      <c r="B17" s="176" t="s">
        <v>99</v>
      </c>
      <c r="C17" s="485" t="s">
        <v>39</v>
      </c>
      <c r="D17" s="485"/>
      <c r="E17" s="485" t="s">
        <v>40</v>
      </c>
      <c r="F17" s="485"/>
      <c r="G17" s="130"/>
      <c r="H17" s="131"/>
      <c r="I17" s="485" t="s">
        <v>39</v>
      </c>
      <c r="J17" s="485"/>
      <c r="K17" s="485" t="s">
        <v>41</v>
      </c>
      <c r="L17" s="485"/>
      <c r="M17" s="43"/>
    </row>
    <row r="18" spans="1:13" ht="18.75" customHeight="1" x14ac:dyDescent="0.25">
      <c r="A18" s="44"/>
      <c r="B18" s="132" t="s">
        <v>25</v>
      </c>
      <c r="C18" s="133" t="s">
        <v>26</v>
      </c>
      <c r="D18" s="133" t="s">
        <v>27</v>
      </c>
      <c r="E18" s="134" t="s">
        <v>26</v>
      </c>
      <c r="F18" s="133" t="s">
        <v>27</v>
      </c>
      <c r="G18" s="135"/>
      <c r="H18" s="136"/>
      <c r="I18" s="133" t="s">
        <v>26</v>
      </c>
      <c r="J18" s="133" t="s">
        <v>27</v>
      </c>
      <c r="K18" s="133" t="s">
        <v>26</v>
      </c>
      <c r="L18" s="133" t="s">
        <v>27</v>
      </c>
      <c r="M18" s="43"/>
    </row>
    <row r="19" spans="1:13" ht="15.75" x14ac:dyDescent="0.25">
      <c r="A19" s="44"/>
      <c r="B19" s="137" t="s">
        <v>9</v>
      </c>
      <c r="C19" s="138"/>
      <c r="D19" s="138"/>
      <c r="E19" s="138"/>
      <c r="F19" s="138"/>
      <c r="G19" s="135"/>
      <c r="H19" s="139"/>
      <c r="I19" s="140"/>
      <c r="J19" s="140"/>
      <c r="K19" s="140"/>
      <c r="L19" s="140"/>
      <c r="M19" s="45"/>
    </row>
    <row r="20" spans="1:13" ht="15.75" x14ac:dyDescent="0.25">
      <c r="A20" s="44"/>
      <c r="B20" s="141" t="s">
        <v>98</v>
      </c>
      <c r="C20" s="208">
        <v>0</v>
      </c>
      <c r="D20" s="209">
        <v>0</v>
      </c>
      <c r="E20" s="210">
        <v>0</v>
      </c>
      <c r="F20" s="208">
        <v>0</v>
      </c>
      <c r="G20" s="188">
        <f>SUM(C20,E20)/5280</f>
        <v>0</v>
      </c>
      <c r="H20" s="143">
        <f>SUM(C20:F20)</f>
        <v>0</v>
      </c>
      <c r="I20" s="202" t="e">
        <f>SUM(C20/H20)</f>
        <v>#DIV/0!</v>
      </c>
      <c r="J20" s="202" t="e">
        <f>SUM(D20/H20)</f>
        <v>#DIV/0!</v>
      </c>
      <c r="K20" s="202" t="e">
        <f>SUM(E20/H20)</f>
        <v>#DIV/0!</v>
      </c>
      <c r="L20" s="202" t="e">
        <f>SUM(F20/H20)</f>
        <v>#DIV/0!</v>
      </c>
      <c r="M20" s="45"/>
    </row>
    <row r="21" spans="1:13" ht="15.75" x14ac:dyDescent="0.25">
      <c r="A21" s="44"/>
      <c r="B21" s="141" t="s">
        <v>97</v>
      </c>
      <c r="C21" s="211">
        <v>0</v>
      </c>
      <c r="D21" s="211">
        <v>0</v>
      </c>
      <c r="E21" s="212">
        <v>0</v>
      </c>
      <c r="F21" s="211">
        <v>0</v>
      </c>
      <c r="G21" s="142"/>
      <c r="H21" s="143">
        <f>SUM(H20)/5280</f>
        <v>0</v>
      </c>
      <c r="I21" s="144" t="e">
        <f>SUM(C21/H20)</f>
        <v>#DIV/0!</v>
      </c>
      <c r="J21" s="144" t="e">
        <f>SUM(D21/H20)</f>
        <v>#DIV/0!</v>
      </c>
      <c r="K21" s="144" t="e">
        <f>SUM(E21/H20)</f>
        <v>#DIV/0!</v>
      </c>
      <c r="L21" s="144" t="e">
        <f>SUM(F21/H20)</f>
        <v>#DIV/0!</v>
      </c>
      <c r="M21" s="45"/>
    </row>
    <row r="22" spans="1:13" ht="15.6" x14ac:dyDescent="0.3">
      <c r="A22" s="46"/>
      <c r="B22" s="145"/>
      <c r="C22" s="142"/>
      <c r="D22" s="142"/>
      <c r="E22" s="146"/>
      <c r="F22" s="142"/>
      <c r="G22" s="142"/>
      <c r="H22" s="143"/>
      <c r="I22" s="147"/>
      <c r="J22" s="147"/>
      <c r="K22" s="147"/>
      <c r="L22" s="147"/>
      <c r="M22" s="45"/>
    </row>
    <row r="23" spans="1:13" ht="15.75" x14ac:dyDescent="0.25">
      <c r="A23" s="39"/>
      <c r="B23" s="148" t="s">
        <v>28</v>
      </c>
      <c r="C23" s="149"/>
      <c r="D23" s="149"/>
      <c r="E23" s="150"/>
      <c r="F23" s="150"/>
      <c r="G23" s="150"/>
      <c r="H23" s="143"/>
      <c r="I23" s="123"/>
      <c r="J23" s="123"/>
      <c r="K23" s="151"/>
      <c r="L23" s="151"/>
      <c r="M23" s="48"/>
    </row>
    <row r="24" spans="1:13" ht="15.75" x14ac:dyDescent="0.25">
      <c r="A24" s="39"/>
      <c r="B24" s="137" t="s">
        <v>124</v>
      </c>
      <c r="C24" s="213">
        <v>0</v>
      </c>
      <c r="D24" s="213">
        <v>0</v>
      </c>
      <c r="E24" s="213">
        <v>0</v>
      </c>
      <c r="F24" s="213">
        <v>0</v>
      </c>
      <c r="G24" s="142"/>
      <c r="H24" s="143">
        <f>SUM(C24:F24)</f>
        <v>0</v>
      </c>
      <c r="I24" s="144" t="e">
        <f>SUM(C24/$G$29)</f>
        <v>#DIV/0!</v>
      </c>
      <c r="J24" s="144" t="e">
        <f>SUM(D24/$G$29)</f>
        <v>#DIV/0!</v>
      </c>
      <c r="K24" s="144" t="e">
        <f>SUM(E24/$G$29)</f>
        <v>#DIV/0!</v>
      </c>
      <c r="L24" s="144" t="e">
        <f>SUM(F24/$G$29)</f>
        <v>#DIV/0!</v>
      </c>
      <c r="M24" s="48"/>
    </row>
    <row r="25" spans="1:13" ht="15.75" x14ac:dyDescent="0.25">
      <c r="A25" s="39"/>
      <c r="B25" s="137" t="s">
        <v>125</v>
      </c>
      <c r="C25" s="213">
        <v>0</v>
      </c>
      <c r="D25" s="213">
        <v>0</v>
      </c>
      <c r="E25" s="213">
        <v>0</v>
      </c>
      <c r="F25" s="213">
        <v>0</v>
      </c>
      <c r="G25" s="142"/>
      <c r="H25" s="143">
        <f>SUM(C25:F25)</f>
        <v>0</v>
      </c>
      <c r="I25" s="144" t="e">
        <f t="shared" ref="I25:I26" si="1">SUM(C25/$G$29)</f>
        <v>#DIV/0!</v>
      </c>
      <c r="J25" s="144" t="e">
        <f t="shared" ref="J25:J26" si="2">SUM(D25/$G$29)</f>
        <v>#DIV/0!</v>
      </c>
      <c r="K25" s="144" t="e">
        <f t="shared" ref="K25:K26" si="3">SUM(E25/$G$29)</f>
        <v>#DIV/0!</v>
      </c>
      <c r="L25" s="144" t="e">
        <f t="shared" ref="L25:L26" si="4">SUM(F25/$G$29)</f>
        <v>#DIV/0!</v>
      </c>
      <c r="M25" s="48"/>
    </row>
    <row r="26" spans="1:13" ht="15.75" x14ac:dyDescent="0.25">
      <c r="A26" s="36"/>
      <c r="B26" s="137" t="s">
        <v>126</v>
      </c>
      <c r="C26" s="213">
        <v>0</v>
      </c>
      <c r="D26" s="213">
        <v>0</v>
      </c>
      <c r="E26" s="213">
        <v>0</v>
      </c>
      <c r="F26" s="213">
        <v>0</v>
      </c>
      <c r="G26" s="142"/>
      <c r="H26" s="143">
        <f>SUM(C26:F26)</f>
        <v>0</v>
      </c>
      <c r="I26" s="144" t="e">
        <f t="shared" si="1"/>
        <v>#DIV/0!</v>
      </c>
      <c r="J26" s="144" t="e">
        <f t="shared" si="2"/>
        <v>#DIV/0!</v>
      </c>
      <c r="K26" s="144" t="e">
        <f t="shared" si="3"/>
        <v>#DIV/0!</v>
      </c>
      <c r="L26" s="144" t="e">
        <f t="shared" si="4"/>
        <v>#DIV/0!</v>
      </c>
      <c r="M26" s="47"/>
    </row>
    <row r="27" spans="1:13" s="61" customFormat="1" ht="15.75" x14ac:dyDescent="0.25">
      <c r="A27" s="39"/>
      <c r="B27" s="152"/>
      <c r="C27" s="142"/>
      <c r="D27" s="142"/>
      <c r="E27" s="142"/>
      <c r="F27" s="142"/>
      <c r="G27" s="142"/>
      <c r="H27" s="143"/>
      <c r="I27" s="147"/>
      <c r="J27" s="147"/>
      <c r="K27" s="147"/>
      <c r="L27" s="147"/>
      <c r="M27" s="48"/>
    </row>
    <row r="28" spans="1:13" s="61" customFormat="1" ht="18" x14ac:dyDescent="0.25">
      <c r="A28" s="39"/>
      <c r="B28" s="153">
        <v>1</v>
      </c>
      <c r="C28" s="124" t="s">
        <v>188</v>
      </c>
      <c r="D28" s="154"/>
      <c r="E28" s="142"/>
      <c r="F28" s="142"/>
      <c r="G28" s="142"/>
      <c r="H28" s="143"/>
      <c r="I28" s="147"/>
      <c r="J28" s="147"/>
      <c r="K28" s="147"/>
      <c r="L28" s="147"/>
      <c r="M28" s="48"/>
    </row>
    <row r="29" spans="1:13" ht="16.5" thickBot="1" x14ac:dyDescent="0.3">
      <c r="A29" s="44"/>
      <c r="B29" s="126"/>
      <c r="C29" s="155"/>
      <c r="D29" s="155"/>
      <c r="E29" s="155"/>
      <c r="F29" s="155"/>
      <c r="G29" s="156">
        <f>SUM(C24:F26)</f>
        <v>0</v>
      </c>
      <c r="H29" s="143"/>
      <c r="I29" s="157"/>
      <c r="J29" s="157"/>
      <c r="K29" s="157"/>
      <c r="L29" s="157"/>
      <c r="M29" s="43"/>
    </row>
    <row r="30" spans="1:13" ht="15.75" x14ac:dyDescent="0.25">
      <c r="A30" s="44"/>
      <c r="B30" s="119"/>
      <c r="C30" s="158"/>
      <c r="D30" s="158"/>
      <c r="E30" s="158"/>
      <c r="F30" s="158"/>
      <c r="G30" s="156"/>
      <c r="H30" s="143"/>
      <c r="I30" s="123"/>
      <c r="J30" s="123"/>
      <c r="K30" s="123"/>
      <c r="L30" s="123"/>
      <c r="M30" s="43"/>
    </row>
    <row r="31" spans="1:13" ht="15.75" x14ac:dyDescent="0.25">
      <c r="A31" s="44"/>
      <c r="B31" s="173" t="s">
        <v>30</v>
      </c>
      <c r="C31" s="158"/>
      <c r="D31" s="158"/>
      <c r="E31" s="486" t="s">
        <v>52</v>
      </c>
      <c r="F31" s="486"/>
      <c r="G31" s="123"/>
      <c r="H31" s="143"/>
      <c r="I31" s="123"/>
      <c r="J31" s="123"/>
      <c r="K31" s="486" t="s">
        <v>52</v>
      </c>
      <c r="L31" s="486"/>
      <c r="M31" s="43"/>
    </row>
    <row r="32" spans="1:13" ht="15.75" x14ac:dyDescent="0.25">
      <c r="A32" s="44"/>
      <c r="B32" s="159" t="s">
        <v>25</v>
      </c>
      <c r="C32" s="134" t="s">
        <v>26</v>
      </c>
      <c r="D32" s="134" t="s">
        <v>27</v>
      </c>
      <c r="E32" s="134" t="s">
        <v>26</v>
      </c>
      <c r="F32" s="134" t="s">
        <v>27</v>
      </c>
      <c r="G32" s="135"/>
      <c r="H32" s="143"/>
      <c r="I32" s="134" t="s">
        <v>26</v>
      </c>
      <c r="J32" s="134" t="s">
        <v>27</v>
      </c>
      <c r="K32" s="134" t="s">
        <v>26</v>
      </c>
      <c r="L32" s="134" t="s">
        <v>27</v>
      </c>
      <c r="M32" s="43"/>
    </row>
    <row r="33" spans="1:13" ht="15.75" x14ac:dyDescent="0.25">
      <c r="A33" s="44"/>
      <c r="B33" s="160"/>
      <c r="C33" s="117"/>
      <c r="D33" s="117"/>
      <c r="E33" s="119"/>
      <c r="F33" s="119"/>
      <c r="G33" s="119"/>
      <c r="H33" s="143"/>
      <c r="I33" s="117"/>
      <c r="J33" s="117"/>
      <c r="K33" s="119"/>
      <c r="L33" s="119"/>
      <c r="M33" s="43"/>
    </row>
    <row r="34" spans="1:13" ht="15.75" x14ac:dyDescent="0.25">
      <c r="A34" s="44"/>
      <c r="B34" s="141" t="s">
        <v>31</v>
      </c>
      <c r="C34" s="210">
        <v>0</v>
      </c>
      <c r="D34" s="214">
        <v>0</v>
      </c>
      <c r="E34" s="212">
        <v>0</v>
      </c>
      <c r="F34" s="212">
        <v>0</v>
      </c>
      <c r="G34" s="146"/>
      <c r="H34" s="143">
        <f>SUM(C34:D34)</f>
        <v>0</v>
      </c>
      <c r="I34" s="144" t="e">
        <f>SUM(C34/H34)</f>
        <v>#DIV/0!</v>
      </c>
      <c r="J34" s="200" t="e">
        <f>SUM(D34/H34)</f>
        <v>#DIV/0!</v>
      </c>
      <c r="K34" s="144" t="e">
        <f>SUM(E34/H34)</f>
        <v>#DIV/0!</v>
      </c>
      <c r="L34" s="144" t="e">
        <f>SUM(F34/H34)</f>
        <v>#DIV/0!</v>
      </c>
      <c r="M34" s="43"/>
    </row>
    <row r="35" spans="1:13" ht="15.75" x14ac:dyDescent="0.25">
      <c r="A35" s="44"/>
      <c r="B35" s="141"/>
      <c r="C35" s="161"/>
      <c r="D35" s="161"/>
      <c r="E35" s="146"/>
      <c r="F35" s="146"/>
      <c r="G35" s="146"/>
      <c r="H35" s="143"/>
      <c r="I35" s="147"/>
      <c r="J35" s="147"/>
      <c r="K35" s="146"/>
      <c r="L35" s="146"/>
      <c r="M35" s="43"/>
    </row>
    <row r="36" spans="1:13" ht="15.75" x14ac:dyDescent="0.25">
      <c r="A36" s="44"/>
      <c r="B36" s="137"/>
      <c r="C36" s="147"/>
      <c r="D36" s="147"/>
      <c r="E36" s="162"/>
      <c r="F36" s="162"/>
      <c r="G36" s="162"/>
      <c r="H36" s="143"/>
      <c r="I36" s="123"/>
      <c r="J36" s="123"/>
      <c r="K36" s="162"/>
      <c r="L36" s="162"/>
      <c r="M36" s="43"/>
    </row>
    <row r="37" spans="1:13" ht="15.75" x14ac:dyDescent="0.25">
      <c r="A37" s="44"/>
      <c r="B37" s="141" t="s">
        <v>28</v>
      </c>
      <c r="C37" s="149"/>
      <c r="D37" s="149"/>
      <c r="E37" s="493" t="s">
        <v>38</v>
      </c>
      <c r="F37" s="493"/>
      <c r="G37" s="150"/>
      <c r="H37" s="143"/>
      <c r="I37" s="123"/>
      <c r="J37" s="123"/>
      <c r="K37" s="493" t="s">
        <v>38</v>
      </c>
      <c r="L37" s="493"/>
      <c r="M37" s="43"/>
    </row>
    <row r="38" spans="1:13" ht="15.75" x14ac:dyDescent="0.25">
      <c r="A38" s="44"/>
      <c r="B38" s="137" t="s">
        <v>189</v>
      </c>
      <c r="C38" s="213">
        <v>0</v>
      </c>
      <c r="D38" s="213">
        <v>0</v>
      </c>
      <c r="E38" s="213">
        <v>0</v>
      </c>
      <c r="F38" s="213">
        <v>0</v>
      </c>
      <c r="G38" s="142"/>
      <c r="H38" s="143">
        <f>SUM(C38:F38)</f>
        <v>0</v>
      </c>
      <c r="I38" s="144" t="e">
        <f t="shared" ref="I38:L39" si="5">SUM(C38/$G$41)</f>
        <v>#DIV/0!</v>
      </c>
      <c r="J38" s="144" t="e">
        <f t="shared" si="5"/>
        <v>#DIV/0!</v>
      </c>
      <c r="K38" s="144" t="e">
        <f t="shared" si="5"/>
        <v>#DIV/0!</v>
      </c>
      <c r="L38" s="144" t="e">
        <f t="shared" si="5"/>
        <v>#DIV/0!</v>
      </c>
      <c r="M38" s="43"/>
    </row>
    <row r="39" spans="1:13" ht="15.75" x14ac:dyDescent="0.25">
      <c r="A39" s="44"/>
      <c r="B39" s="137" t="s">
        <v>190</v>
      </c>
      <c r="C39" s="213">
        <v>0</v>
      </c>
      <c r="D39" s="213">
        <v>0</v>
      </c>
      <c r="E39" s="213">
        <v>0</v>
      </c>
      <c r="F39" s="213">
        <v>0</v>
      </c>
      <c r="G39" s="142"/>
      <c r="H39" s="143">
        <f>SUM(C39:F39)</f>
        <v>0</v>
      </c>
      <c r="I39" s="144" t="e">
        <f t="shared" si="5"/>
        <v>#DIV/0!</v>
      </c>
      <c r="J39" s="144" t="e">
        <f t="shared" si="5"/>
        <v>#DIV/0!</v>
      </c>
      <c r="K39" s="144" t="e">
        <f t="shared" si="5"/>
        <v>#DIV/0!</v>
      </c>
      <c r="L39" s="144" t="e">
        <f t="shared" si="5"/>
        <v>#DIV/0!</v>
      </c>
      <c r="M39" s="43"/>
    </row>
    <row r="40" spans="1:13" ht="15.75" x14ac:dyDescent="0.25">
      <c r="A40" s="44"/>
      <c r="B40" s="291" t="s">
        <v>29</v>
      </c>
      <c r="C40" s="292">
        <v>5</v>
      </c>
      <c r="D40" s="292">
        <v>0</v>
      </c>
      <c r="E40" s="292">
        <v>0</v>
      </c>
      <c r="F40" s="292">
        <v>0</v>
      </c>
      <c r="G40" s="293"/>
      <c r="H40" s="294">
        <f>SUM(C40:F40)</f>
        <v>5</v>
      </c>
      <c r="I40" s="295" t="e">
        <f>SUM(C40/$G$41)</f>
        <v>#DIV/0!</v>
      </c>
      <c r="J40" s="295" t="e">
        <f t="shared" ref="J40:L40" si="6">SUM(D40/$G$41)</f>
        <v>#DIV/0!</v>
      </c>
      <c r="K40" s="295" t="e">
        <f t="shared" si="6"/>
        <v>#DIV/0!</v>
      </c>
      <c r="L40" s="295" t="e">
        <f t="shared" si="6"/>
        <v>#DIV/0!</v>
      </c>
      <c r="M40" s="43"/>
    </row>
    <row r="41" spans="1:13" ht="16.5" thickBot="1" x14ac:dyDescent="0.3">
      <c r="A41" s="44"/>
      <c r="B41" s="163"/>
      <c r="C41" s="164"/>
      <c r="D41" s="155"/>
      <c r="E41" s="126"/>
      <c r="F41" s="126"/>
      <c r="G41" s="156">
        <f>SUM(C38:F39)</f>
        <v>0</v>
      </c>
      <c r="H41" s="143"/>
      <c r="I41" s="157"/>
      <c r="J41" s="157"/>
      <c r="K41" s="157"/>
      <c r="L41" s="157"/>
      <c r="M41" s="43"/>
    </row>
    <row r="42" spans="1:13" ht="15.75" x14ac:dyDescent="0.25">
      <c r="A42" s="44"/>
      <c r="B42" s="137"/>
      <c r="C42" s="138"/>
      <c r="D42" s="158"/>
      <c r="E42" s="119"/>
      <c r="F42" s="119"/>
      <c r="G42" s="156"/>
      <c r="H42" s="143"/>
      <c r="I42" s="123"/>
      <c r="J42" s="123"/>
      <c r="K42" s="123"/>
      <c r="L42" s="123"/>
      <c r="M42" s="43"/>
    </row>
    <row r="43" spans="1:13" ht="15.75" x14ac:dyDescent="0.25">
      <c r="A43" s="44"/>
      <c r="B43" s="177" t="s">
        <v>32</v>
      </c>
      <c r="C43" s="119"/>
      <c r="D43" s="158"/>
      <c r="E43" s="486" t="s">
        <v>52</v>
      </c>
      <c r="F43" s="486"/>
      <c r="G43" s="123"/>
      <c r="H43" s="143"/>
      <c r="I43" s="119"/>
      <c r="J43" s="158"/>
      <c r="K43" s="486" t="s">
        <v>52</v>
      </c>
      <c r="L43" s="486"/>
      <c r="M43" s="43"/>
    </row>
    <row r="44" spans="1:13" ht="15.75" x14ac:dyDescent="0.25">
      <c r="A44" s="44"/>
      <c r="B44" s="165"/>
      <c r="C44" s="134" t="s">
        <v>26</v>
      </c>
      <c r="D44" s="134" t="s">
        <v>27</v>
      </c>
      <c r="E44" s="134" t="s">
        <v>26</v>
      </c>
      <c r="F44" s="134" t="s">
        <v>27</v>
      </c>
      <c r="G44" s="135"/>
      <c r="H44" s="143"/>
      <c r="I44" s="134" t="s">
        <v>26</v>
      </c>
      <c r="J44" s="134" t="s">
        <v>27</v>
      </c>
      <c r="K44" s="134" t="s">
        <v>26</v>
      </c>
      <c r="L44" s="134" t="s">
        <v>27</v>
      </c>
      <c r="M44" s="49"/>
    </row>
    <row r="45" spans="1:13" ht="15.75" x14ac:dyDescent="0.25">
      <c r="A45" s="44"/>
      <c r="B45" s="117"/>
      <c r="C45" s="117"/>
      <c r="D45" s="117"/>
      <c r="E45" s="119"/>
      <c r="F45" s="119"/>
      <c r="G45" s="119"/>
      <c r="H45" s="143"/>
      <c r="I45" s="117"/>
      <c r="J45" s="117"/>
      <c r="K45" s="231"/>
      <c r="L45" s="231"/>
      <c r="M45" s="43"/>
    </row>
    <row r="46" spans="1:13" ht="15.75" x14ac:dyDescent="0.25">
      <c r="A46" s="44"/>
      <c r="B46" s="141" t="s">
        <v>31</v>
      </c>
      <c r="C46" s="215">
        <v>0</v>
      </c>
      <c r="D46" s="216">
        <v>0</v>
      </c>
      <c r="E46" s="212">
        <v>0</v>
      </c>
      <c r="F46" s="212">
        <v>0</v>
      </c>
      <c r="G46" s="146"/>
      <c r="H46" s="143">
        <f>SUM(C46:D46)</f>
        <v>0</v>
      </c>
      <c r="I46" s="144" t="e">
        <f>SUM(C46/H46)</f>
        <v>#DIV/0!</v>
      </c>
      <c r="J46" s="200" t="e">
        <f>SUM(D46/H46)</f>
        <v>#DIV/0!</v>
      </c>
      <c r="K46" s="144" t="e">
        <f>SUM(E46/H46)</f>
        <v>#DIV/0!</v>
      </c>
      <c r="L46" s="144" t="e">
        <f>SUM(F46/H46)</f>
        <v>#DIV/0!</v>
      </c>
      <c r="M46" s="43"/>
    </row>
    <row r="47" spans="1:13" ht="15.75" x14ac:dyDescent="0.25">
      <c r="A47" s="46"/>
      <c r="B47" s="145"/>
      <c r="C47" s="146"/>
      <c r="D47" s="146"/>
      <c r="E47" s="146"/>
      <c r="F47" s="146"/>
      <c r="G47" s="146"/>
      <c r="H47" s="143"/>
      <c r="I47" s="296"/>
      <c r="J47" s="296"/>
      <c r="K47" s="147"/>
      <c r="L47" s="147"/>
      <c r="M47" s="45"/>
    </row>
    <row r="48" spans="1:13" ht="16.5" thickBot="1" x14ac:dyDescent="0.3">
      <c r="A48" s="44"/>
      <c r="B48" s="166"/>
      <c r="C48" s="97"/>
      <c r="D48" s="97"/>
      <c r="E48" s="97"/>
      <c r="F48" s="97"/>
      <c r="G48" s="167"/>
      <c r="H48" s="94"/>
      <c r="I48" s="201"/>
      <c r="J48" s="201"/>
      <c r="K48" s="201"/>
      <c r="L48" s="201"/>
      <c r="M48" s="38"/>
    </row>
    <row r="49" spans="1:13" ht="15.75" x14ac:dyDescent="0.25">
      <c r="A49" s="52"/>
      <c r="B49" s="168"/>
      <c r="C49" s="168"/>
      <c r="D49" s="168"/>
      <c r="E49" s="168"/>
      <c r="F49" s="168"/>
      <c r="G49" s="167"/>
      <c r="H49" s="94"/>
      <c r="I49" s="169"/>
      <c r="J49" s="169"/>
      <c r="K49" s="169"/>
      <c r="L49" s="169"/>
      <c r="M49" s="32"/>
    </row>
    <row r="50" spans="1:13" ht="15.75" x14ac:dyDescent="0.25">
      <c r="A50" s="52"/>
      <c r="B50" s="96"/>
      <c r="C50" s="94"/>
      <c r="D50" s="94"/>
      <c r="E50" s="94"/>
      <c r="F50" s="94"/>
      <c r="G50" s="167"/>
      <c r="H50" s="94"/>
      <c r="I50" s="169"/>
      <c r="J50" s="169"/>
      <c r="K50" s="169"/>
      <c r="L50" s="169"/>
      <c r="M50" s="32"/>
    </row>
    <row r="51" spans="1:13" ht="15.75" x14ac:dyDescent="0.25">
      <c r="A51" s="55"/>
      <c r="B51" s="487" t="s">
        <v>110</v>
      </c>
      <c r="C51" s="487"/>
      <c r="D51" s="487"/>
      <c r="E51" s="488"/>
      <c r="F51" s="217" t="s">
        <v>8</v>
      </c>
      <c r="G51" s="95">
        <f>COUNTIF(F51,"=N")</f>
        <v>1</v>
      </c>
      <c r="H51" s="94"/>
      <c r="I51" s="169"/>
      <c r="J51" s="169"/>
      <c r="K51" s="169"/>
      <c r="L51" s="169"/>
      <c r="M51" s="51"/>
    </row>
    <row r="52" spans="1:13" ht="15.75" x14ac:dyDescent="0.25">
      <c r="A52" s="54"/>
      <c r="B52" s="487" t="s">
        <v>290</v>
      </c>
      <c r="C52" s="487"/>
      <c r="D52" s="487"/>
      <c r="E52" s="488"/>
      <c r="F52" s="218" t="s">
        <v>7</v>
      </c>
      <c r="G52" s="95">
        <f>COUNTIF(F52,"=Y")</f>
        <v>1</v>
      </c>
      <c r="H52" s="94"/>
      <c r="I52" s="169"/>
      <c r="J52" s="169"/>
      <c r="K52" s="169"/>
      <c r="L52" s="169"/>
      <c r="M52" s="51"/>
    </row>
    <row r="53" spans="1:13" ht="15.75" x14ac:dyDescent="0.25">
      <c r="A53" s="54"/>
      <c r="B53" s="494" t="s">
        <v>127</v>
      </c>
      <c r="C53" s="494"/>
      <c r="D53" s="494"/>
      <c r="E53" s="495"/>
      <c r="F53" s="217" t="s">
        <v>7</v>
      </c>
      <c r="G53" s="95">
        <f>COUNTIF(F53,"=Y")</f>
        <v>1</v>
      </c>
      <c r="H53" s="94"/>
      <c r="I53" s="169"/>
      <c r="J53" s="169"/>
      <c r="K53" s="169"/>
      <c r="L53" s="169"/>
      <c r="M53" s="51"/>
    </row>
    <row r="54" spans="1:13" ht="15.75" x14ac:dyDescent="0.25">
      <c r="A54" s="54"/>
      <c r="B54" s="487" t="s">
        <v>109</v>
      </c>
      <c r="C54" s="487"/>
      <c r="D54" s="487"/>
      <c r="E54" s="488"/>
      <c r="F54" s="217" t="s">
        <v>7</v>
      </c>
      <c r="G54" s="95">
        <f>COUNTIF(F54,"=Y")</f>
        <v>1</v>
      </c>
      <c r="H54" s="94"/>
      <c r="I54" s="169"/>
      <c r="J54" s="169"/>
      <c r="K54" s="169"/>
      <c r="L54" s="169"/>
      <c r="M54" s="51"/>
    </row>
    <row r="55" spans="1:13" ht="16.5" thickBot="1" x14ac:dyDescent="0.3">
      <c r="A55" s="54"/>
      <c r="B55" s="487" t="s">
        <v>246</v>
      </c>
      <c r="C55" s="487"/>
      <c r="D55" s="487"/>
      <c r="E55" s="488"/>
      <c r="F55" s="218" t="s">
        <v>8</v>
      </c>
      <c r="G55" s="95">
        <f>COUNTIF(F55,"=N")</f>
        <v>1</v>
      </c>
      <c r="H55" s="94"/>
      <c r="I55" s="169"/>
      <c r="J55" s="169"/>
      <c r="K55" s="169"/>
      <c r="L55" s="169"/>
      <c r="M55" s="51"/>
    </row>
    <row r="56" spans="1:13" ht="21.75" thickBot="1" x14ac:dyDescent="0.4">
      <c r="A56" s="65"/>
      <c r="F56" s="203">
        <f>SUM(G51:G55)/5</f>
        <v>1</v>
      </c>
      <c r="G56" s="167"/>
      <c r="H56" s="94"/>
      <c r="I56" s="169"/>
      <c r="J56" s="169"/>
      <c r="K56" s="169"/>
      <c r="L56" s="169"/>
      <c r="M56" s="51"/>
    </row>
    <row r="57" spans="1:13" x14ac:dyDescent="0.25">
      <c r="A57" s="54"/>
      <c r="B57" s="56"/>
      <c r="C57" s="51"/>
      <c r="D57" s="51"/>
      <c r="E57" s="51"/>
      <c r="F57" s="51"/>
      <c r="G57" s="32"/>
      <c r="H57" s="51"/>
      <c r="I57" s="53"/>
      <c r="J57" s="53"/>
      <c r="K57" s="53"/>
      <c r="L57" s="53"/>
      <c r="M57" s="51"/>
    </row>
    <row r="58" spans="1:13" ht="15.75" x14ac:dyDescent="0.25">
      <c r="A58" s="54"/>
      <c r="B58" s="484"/>
      <c r="C58" s="484"/>
      <c r="D58" s="484"/>
      <c r="E58" s="484"/>
      <c r="F58" s="484"/>
      <c r="G58" s="32"/>
      <c r="H58" s="51"/>
      <c r="I58" s="53"/>
      <c r="J58" s="53"/>
      <c r="K58" s="53"/>
      <c r="L58" s="53"/>
      <c r="M58" s="51"/>
    </row>
    <row r="59" spans="1:13" ht="15.75" x14ac:dyDescent="0.25">
      <c r="A59" s="54"/>
      <c r="B59" s="94"/>
      <c r="C59" s="51"/>
      <c r="D59" s="51"/>
      <c r="E59" s="51"/>
      <c r="F59" s="51"/>
      <c r="G59" s="32"/>
      <c r="H59" s="51"/>
      <c r="I59" s="53"/>
      <c r="J59" s="53"/>
      <c r="K59" s="53"/>
      <c r="L59" s="53"/>
      <c r="M59" s="51"/>
    </row>
    <row r="60" spans="1:13" x14ac:dyDescent="0.25">
      <c r="D60" s="51"/>
      <c r="E60" s="51"/>
      <c r="F60" s="51"/>
      <c r="G60" s="32"/>
      <c r="H60" s="51"/>
      <c r="I60" s="53"/>
      <c r="J60" s="53"/>
      <c r="K60" s="53"/>
      <c r="L60" s="53"/>
      <c r="M60" s="51"/>
    </row>
    <row r="61" spans="1:13" x14ac:dyDescent="0.25">
      <c r="A61" s="57"/>
      <c r="B61" s="51"/>
      <c r="C61" s="51"/>
      <c r="D61" s="51"/>
      <c r="E61" s="51"/>
      <c r="F61" s="51"/>
      <c r="G61" s="32"/>
      <c r="H61" s="51"/>
      <c r="I61" s="53"/>
      <c r="J61" s="53"/>
      <c r="K61" s="53"/>
      <c r="L61" s="53"/>
      <c r="M61" s="51"/>
    </row>
    <row r="62" spans="1:13" x14ac:dyDescent="0.25">
      <c r="A62" s="57"/>
      <c r="B62" s="51"/>
      <c r="C62" s="51"/>
      <c r="D62" s="51"/>
      <c r="E62" s="51"/>
      <c r="F62" s="51"/>
      <c r="G62" s="32"/>
      <c r="H62" s="51"/>
      <c r="I62" s="53"/>
      <c r="J62" s="53"/>
      <c r="K62" s="53"/>
      <c r="L62" s="53"/>
      <c r="M62" s="51"/>
    </row>
    <row r="63" spans="1:13" x14ac:dyDescent="0.25">
      <c r="A63" s="57"/>
      <c r="B63" s="51"/>
      <c r="C63" s="51"/>
      <c r="D63" s="51"/>
      <c r="E63" s="51"/>
      <c r="F63" s="51"/>
      <c r="G63" s="32"/>
      <c r="H63" s="51"/>
      <c r="I63" s="53"/>
      <c r="J63" s="53"/>
      <c r="K63" s="53"/>
      <c r="L63" s="53"/>
      <c r="M63" s="51"/>
    </row>
    <row r="64" spans="1:13" x14ac:dyDescent="0.25">
      <c r="A64" s="57"/>
      <c r="G64" s="32"/>
      <c r="H64" s="51"/>
      <c r="I64" s="53"/>
      <c r="J64" s="53"/>
      <c r="K64" s="53"/>
      <c r="L64" s="53"/>
      <c r="M64" s="51"/>
    </row>
    <row r="65" spans="1:13" x14ac:dyDescent="0.25">
      <c r="A65" s="57"/>
      <c r="G65" s="32"/>
      <c r="H65" s="51"/>
      <c r="I65" s="53"/>
      <c r="J65" s="53"/>
      <c r="K65" s="53"/>
      <c r="L65" s="53"/>
      <c r="M65" s="51"/>
    </row>
    <row r="66" spans="1:13" x14ac:dyDescent="0.25">
      <c r="A66" s="57"/>
      <c r="B66" s="51"/>
      <c r="C66" s="51"/>
      <c r="D66" s="51"/>
      <c r="E66" s="51"/>
      <c r="F66" s="51"/>
      <c r="G66" s="32"/>
      <c r="H66" s="51"/>
      <c r="I66" s="53"/>
      <c r="J66" s="53"/>
      <c r="K66" s="53"/>
      <c r="L66" s="53"/>
      <c r="M66" s="51"/>
    </row>
    <row r="67" spans="1:13" x14ac:dyDescent="0.25">
      <c r="A67" s="57"/>
      <c r="B67" s="51"/>
      <c r="C67" s="51"/>
      <c r="D67" s="51"/>
      <c r="E67" s="51"/>
      <c r="F67" s="51"/>
      <c r="G67" s="32"/>
      <c r="H67" s="51"/>
      <c r="I67" s="53"/>
      <c r="J67" s="53"/>
      <c r="K67" s="53"/>
      <c r="L67" s="53"/>
      <c r="M67" s="51"/>
    </row>
    <row r="68" spans="1:13" x14ac:dyDescent="0.25">
      <c r="A68" s="57"/>
      <c r="B68" s="51"/>
      <c r="C68" s="51"/>
      <c r="D68" s="51"/>
      <c r="E68" s="51"/>
      <c r="F68" s="51"/>
      <c r="G68" s="32"/>
      <c r="H68" s="51"/>
      <c r="I68" s="53"/>
      <c r="J68" s="53"/>
      <c r="K68" s="53"/>
      <c r="L68" s="53"/>
      <c r="M68" s="51"/>
    </row>
    <row r="69" spans="1:13" x14ac:dyDescent="0.25">
      <c r="A69" s="57"/>
      <c r="B69" s="51"/>
      <c r="C69" s="51"/>
      <c r="D69" s="51"/>
      <c r="E69" s="51"/>
      <c r="F69" s="51"/>
      <c r="G69" s="32"/>
      <c r="H69" s="51"/>
      <c r="I69" s="53"/>
      <c r="J69" s="53"/>
      <c r="K69" s="53"/>
      <c r="L69" s="53"/>
      <c r="M69" s="51"/>
    </row>
    <row r="70" spans="1:13" x14ac:dyDescent="0.25">
      <c r="A70" s="57"/>
      <c r="B70" s="51"/>
      <c r="C70" s="51"/>
      <c r="D70" s="51"/>
      <c r="E70" s="51"/>
      <c r="F70" s="51"/>
      <c r="G70" s="32"/>
      <c r="H70" s="51"/>
      <c r="I70" s="53"/>
      <c r="J70" s="53"/>
      <c r="K70" s="53"/>
      <c r="L70" s="53"/>
      <c r="M70" s="21"/>
    </row>
    <row r="71" spans="1:13" x14ac:dyDescent="0.25">
      <c r="A71" s="57"/>
      <c r="B71" s="51"/>
      <c r="C71" s="51"/>
      <c r="D71" s="51"/>
      <c r="E71" s="51"/>
      <c r="F71" s="51"/>
      <c r="G71" s="32"/>
      <c r="H71" s="51"/>
      <c r="I71" s="53"/>
      <c r="J71" s="53"/>
      <c r="K71" s="53"/>
      <c r="L71" s="53"/>
      <c r="M71" s="51"/>
    </row>
    <row r="72" spans="1:13" x14ac:dyDescent="0.25">
      <c r="A72" s="57"/>
      <c r="B72" s="51"/>
      <c r="C72" s="51"/>
      <c r="D72" s="51"/>
      <c r="E72" s="51"/>
      <c r="F72" s="51"/>
      <c r="G72" s="32"/>
      <c r="H72" s="51"/>
      <c r="I72" s="53"/>
      <c r="J72" s="53"/>
      <c r="K72" s="53"/>
      <c r="L72" s="53"/>
      <c r="M72" s="51"/>
    </row>
    <row r="73" spans="1:13" x14ac:dyDescent="0.25">
      <c r="A73" s="57"/>
      <c r="B73" s="51"/>
      <c r="C73" s="51"/>
      <c r="D73" s="51"/>
      <c r="E73" s="51"/>
      <c r="F73" s="51"/>
      <c r="G73" s="32"/>
      <c r="H73" s="51"/>
      <c r="I73" s="53"/>
      <c r="J73" s="53"/>
      <c r="K73" s="53"/>
      <c r="L73" s="53"/>
      <c r="M73" s="21"/>
    </row>
    <row r="74" spans="1:13" x14ac:dyDescent="0.25">
      <c r="A74" s="57"/>
      <c r="B74" s="51"/>
      <c r="C74" s="51"/>
      <c r="D74" s="51"/>
      <c r="E74" s="51"/>
      <c r="F74" s="51"/>
      <c r="G74" s="32"/>
      <c r="H74" s="51"/>
      <c r="I74" s="53"/>
      <c r="J74" s="53"/>
      <c r="K74" s="53"/>
      <c r="L74" s="53"/>
      <c r="M74" s="51"/>
    </row>
    <row r="75" spans="1:13" x14ac:dyDescent="0.25">
      <c r="A75" s="57"/>
      <c r="B75" s="51"/>
      <c r="C75" s="51"/>
      <c r="D75" s="51"/>
      <c r="E75" s="51"/>
      <c r="F75" s="51"/>
      <c r="G75" s="32"/>
      <c r="H75" s="51"/>
      <c r="I75" s="53"/>
      <c r="J75" s="53"/>
      <c r="K75" s="53"/>
      <c r="L75" s="53"/>
      <c r="M75" s="51"/>
    </row>
    <row r="76" spans="1:13" x14ac:dyDescent="0.25">
      <c r="A76" s="57"/>
      <c r="B76" s="51"/>
      <c r="C76" s="51"/>
      <c r="D76" s="51"/>
      <c r="E76" s="51"/>
      <c r="F76" s="51"/>
      <c r="G76" s="32"/>
      <c r="H76" s="51"/>
      <c r="I76" s="53"/>
      <c r="J76" s="53"/>
      <c r="K76" s="53"/>
      <c r="L76" s="53"/>
      <c r="M76" s="51"/>
    </row>
    <row r="77" spans="1:13" ht="15.75" x14ac:dyDescent="0.25">
      <c r="A77" s="57"/>
      <c r="B77" s="51"/>
      <c r="C77" s="51"/>
      <c r="D77" s="51"/>
      <c r="E77" s="51"/>
      <c r="F77" s="51"/>
      <c r="G77" s="32"/>
      <c r="H77" s="51"/>
      <c r="I77" s="53"/>
      <c r="J77" s="53"/>
      <c r="K77" s="53"/>
      <c r="L77" s="58"/>
      <c r="M77" s="21"/>
    </row>
    <row r="78" spans="1:13" x14ac:dyDescent="0.25">
      <c r="A78" s="57"/>
      <c r="B78" s="51"/>
      <c r="C78" s="51"/>
      <c r="D78" s="51"/>
      <c r="E78" s="51"/>
      <c r="F78" s="51"/>
      <c r="G78" s="32"/>
      <c r="H78" s="51"/>
      <c r="I78" s="53"/>
      <c r="J78" s="53"/>
      <c r="K78" s="53"/>
      <c r="L78" s="53"/>
      <c r="M78" s="51"/>
    </row>
    <row r="79" spans="1:13" x14ac:dyDescent="0.25">
      <c r="A79" s="57"/>
      <c r="B79" s="51"/>
      <c r="C79" s="51"/>
      <c r="D79" s="51"/>
      <c r="E79" s="51"/>
      <c r="F79" s="51"/>
      <c r="G79" s="32"/>
      <c r="H79" s="51"/>
      <c r="I79" s="53"/>
      <c r="J79" s="53"/>
      <c r="K79" s="53"/>
      <c r="L79" s="53"/>
      <c r="M79" s="51"/>
    </row>
    <row r="80" spans="1:13" x14ac:dyDescent="0.25">
      <c r="A80" s="57"/>
      <c r="B80" s="51"/>
      <c r="C80" s="51"/>
      <c r="D80" s="51"/>
      <c r="E80" s="51"/>
      <c r="F80" s="51"/>
      <c r="G80" s="32"/>
      <c r="H80" s="51"/>
      <c r="I80" s="53"/>
      <c r="J80" s="53"/>
      <c r="K80" s="53"/>
      <c r="L80" s="53"/>
      <c r="M80" s="51"/>
    </row>
    <row r="81" spans="1:13" x14ac:dyDescent="0.25">
      <c r="A81" s="57"/>
      <c r="B81" s="51"/>
      <c r="C81" s="51"/>
      <c r="D81" s="51"/>
      <c r="E81" s="51"/>
      <c r="F81" s="51"/>
      <c r="G81" s="32"/>
      <c r="H81" s="51"/>
      <c r="I81" s="53"/>
      <c r="J81" s="53"/>
      <c r="K81" s="53"/>
      <c r="L81" s="53"/>
      <c r="M81" s="21"/>
    </row>
    <row r="82" spans="1:13" x14ac:dyDescent="0.25">
      <c r="A82" s="57"/>
      <c r="B82" s="51"/>
      <c r="C82" s="51"/>
      <c r="D82" s="51"/>
      <c r="E82" s="51"/>
      <c r="F82" s="51"/>
      <c r="G82" s="32"/>
      <c r="H82" s="51"/>
      <c r="I82" s="53"/>
      <c r="J82" s="53"/>
      <c r="K82" s="53"/>
      <c r="L82" s="53"/>
      <c r="M82" s="51"/>
    </row>
    <row r="83" spans="1:13" x14ac:dyDescent="0.25">
      <c r="A83" s="57"/>
      <c r="B83" s="51"/>
      <c r="C83" s="51"/>
      <c r="D83" s="51"/>
      <c r="E83" s="51"/>
      <c r="F83" s="51"/>
      <c r="G83" s="32"/>
      <c r="H83" s="51"/>
      <c r="I83" s="53"/>
      <c r="J83" s="53"/>
      <c r="K83" s="53"/>
      <c r="L83" s="53"/>
      <c r="M83" s="51"/>
    </row>
    <row r="84" spans="1:13" x14ac:dyDescent="0.25">
      <c r="A84" s="57"/>
      <c r="B84" s="51"/>
      <c r="C84" s="51"/>
      <c r="D84" s="51"/>
      <c r="E84" s="51"/>
      <c r="F84" s="51"/>
      <c r="G84" s="32"/>
      <c r="H84" s="51"/>
      <c r="I84" s="53"/>
      <c r="J84" s="53"/>
      <c r="K84" s="53"/>
      <c r="L84" s="53"/>
      <c r="M84" s="51"/>
    </row>
    <row r="85" spans="1:13" x14ac:dyDescent="0.25">
      <c r="A85" s="57"/>
      <c r="B85" s="51"/>
      <c r="C85" s="51"/>
      <c r="D85" s="51"/>
      <c r="E85" s="51"/>
      <c r="F85" s="51"/>
      <c r="G85" s="32"/>
      <c r="H85" s="51"/>
      <c r="I85" s="53"/>
      <c r="J85" s="53"/>
      <c r="K85" s="53"/>
      <c r="L85" s="53"/>
      <c r="M85" s="51"/>
    </row>
    <row r="86" spans="1:13" x14ac:dyDescent="0.25">
      <c r="A86" s="57"/>
      <c r="B86" s="51"/>
      <c r="C86" s="51"/>
      <c r="D86" s="51"/>
      <c r="E86" s="51"/>
      <c r="F86" s="51"/>
      <c r="G86" s="32"/>
      <c r="H86" s="51"/>
      <c r="I86" s="53"/>
      <c r="J86" s="53"/>
      <c r="K86" s="53"/>
      <c r="L86" s="53"/>
      <c r="M86" s="51"/>
    </row>
    <row r="87" spans="1:13" x14ac:dyDescent="0.25">
      <c r="A87" s="57"/>
      <c r="B87" s="51"/>
      <c r="C87" s="51"/>
      <c r="D87" s="51"/>
      <c r="E87" s="51"/>
      <c r="F87" s="51"/>
      <c r="G87" s="32"/>
      <c r="H87" s="51"/>
      <c r="I87" s="53"/>
      <c r="J87" s="53"/>
      <c r="K87" s="53"/>
      <c r="L87" s="53"/>
      <c r="M87" s="21"/>
    </row>
    <row r="88" spans="1:13" x14ac:dyDescent="0.25">
      <c r="A88" s="57"/>
      <c r="B88" s="51"/>
      <c r="C88" s="51"/>
      <c r="D88" s="51"/>
      <c r="E88" s="51"/>
      <c r="F88" s="51"/>
      <c r="G88" s="32"/>
      <c r="H88" s="51"/>
      <c r="I88" s="53"/>
      <c r="J88" s="53"/>
      <c r="K88" s="53"/>
      <c r="L88" s="53"/>
      <c r="M88" s="21"/>
    </row>
    <row r="89" spans="1:13" x14ac:dyDescent="0.25">
      <c r="A89" s="57"/>
      <c r="B89" s="51"/>
      <c r="C89" s="51"/>
      <c r="D89" s="51"/>
      <c r="E89" s="51"/>
      <c r="F89" s="51"/>
      <c r="G89" s="32"/>
      <c r="H89" s="51"/>
      <c r="I89" s="53"/>
      <c r="J89" s="53"/>
      <c r="K89" s="53"/>
      <c r="L89" s="53"/>
      <c r="M89" s="51"/>
    </row>
    <row r="90" spans="1:13" x14ac:dyDescent="0.25">
      <c r="A90" s="57"/>
      <c r="B90" s="51"/>
      <c r="C90" s="51"/>
      <c r="D90" s="51"/>
      <c r="E90" s="51"/>
      <c r="F90" s="51"/>
      <c r="G90" s="32"/>
      <c r="H90" s="51"/>
      <c r="I90" s="53"/>
      <c r="J90" s="53"/>
      <c r="K90" s="53"/>
      <c r="L90" s="53"/>
      <c r="M90" s="51"/>
    </row>
    <row r="91" spans="1:13" x14ac:dyDescent="0.25">
      <c r="A91" s="57"/>
      <c r="B91" s="51"/>
      <c r="C91" s="51"/>
      <c r="D91" s="51"/>
      <c r="E91" s="51"/>
      <c r="F91" s="51"/>
      <c r="G91" s="32"/>
      <c r="H91" s="51"/>
      <c r="I91" s="53"/>
      <c r="J91" s="53"/>
      <c r="K91" s="53"/>
      <c r="M91" s="51"/>
    </row>
    <row r="92" spans="1:13" x14ac:dyDescent="0.25">
      <c r="A92" s="57"/>
      <c r="B92" s="51"/>
      <c r="C92" s="51"/>
      <c r="D92" s="51"/>
      <c r="E92" s="51"/>
      <c r="F92" s="51"/>
      <c r="G92" s="32"/>
      <c r="H92" s="51"/>
      <c r="I92" s="53"/>
      <c r="J92" s="53"/>
      <c r="K92" s="53"/>
      <c r="L92" s="53"/>
      <c r="M92" s="51"/>
    </row>
    <row r="93" spans="1:13" x14ac:dyDescent="0.25">
      <c r="A93" s="57"/>
      <c r="B93" s="51"/>
      <c r="C93" s="51"/>
      <c r="D93" s="51"/>
      <c r="E93" s="51"/>
      <c r="F93" s="51"/>
      <c r="G93" s="32"/>
      <c r="H93" s="51"/>
      <c r="I93" s="53"/>
      <c r="J93" s="53"/>
      <c r="K93" s="53"/>
      <c r="L93" s="53"/>
    </row>
  </sheetData>
  <sheetProtection password="ED61" sheet="1" objects="1" scenarios="1"/>
  <protectedRanges>
    <protectedRange sqref="F51:F55" name="CER Range" securityDescriptor="O:WDG:WDD:(A;;CC;;;WD)"/>
  </protectedRanges>
  <mergeCells count="22">
    <mergeCell ref="K43:L43"/>
    <mergeCell ref="E37:F37"/>
    <mergeCell ref="K37:L37"/>
    <mergeCell ref="B52:E52"/>
    <mergeCell ref="B53:E53"/>
    <mergeCell ref="C2:L2"/>
    <mergeCell ref="B3:L3"/>
    <mergeCell ref="B4:L4"/>
    <mergeCell ref="K17:L17"/>
    <mergeCell ref="K31:L31"/>
    <mergeCell ref="C14:F14"/>
    <mergeCell ref="I10:K10"/>
    <mergeCell ref="B8:F8"/>
    <mergeCell ref="B58:F58"/>
    <mergeCell ref="C17:D17"/>
    <mergeCell ref="E17:F17"/>
    <mergeCell ref="I17:J17"/>
    <mergeCell ref="E31:F31"/>
    <mergeCell ref="E43:F43"/>
    <mergeCell ref="B51:E51"/>
    <mergeCell ref="B55:E55"/>
    <mergeCell ref="B54:E54"/>
  </mergeCells>
  <dataValidations count="2">
    <dataValidation type="list" allowBlank="1" showInputMessage="1" showErrorMessage="1" sqref="F53:F54 F51">
      <formula1>"Y,N"</formula1>
    </dataValidation>
    <dataValidation type="list" allowBlank="1" showInputMessage="1" showErrorMessage="1" sqref="F55 F52">
      <formula1>"NA,Y,N"</formula1>
    </dataValidation>
  </dataValidations>
  <pageMargins left="0.25" right="0.25" top="0.75" bottom="0.75" header="0.3" footer="0.3"/>
  <pageSetup scale="50" fitToHeight="0" orientation="portrait" r:id="rId1"/>
  <ignoredErrors>
    <ignoredError sqref="H46 H34" formulaRange="1"/>
    <ignoredError sqref="B10:F12"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2"/>
  <sheetViews>
    <sheetView showGridLines="0" workbookViewId="0">
      <selection activeCell="I14" sqref="I14"/>
    </sheetView>
  </sheetViews>
  <sheetFormatPr defaultRowHeight="15" x14ac:dyDescent="0.25"/>
  <cols>
    <col min="1" max="1" width="2.28515625" customWidth="1"/>
    <col min="2" max="2" width="12.28515625" customWidth="1"/>
    <col min="3" max="3" width="5.5703125" customWidth="1"/>
    <col min="4" max="4" width="8.42578125" customWidth="1"/>
    <col min="5" max="5" width="10.85546875" customWidth="1"/>
    <col min="6" max="6" width="1.42578125" customWidth="1"/>
    <col min="7" max="7" width="12.5703125" customWidth="1"/>
    <col min="8" max="8" width="2" customWidth="1"/>
    <col min="9" max="9" width="9.28515625" customWidth="1"/>
    <col min="10" max="10" width="9.85546875" customWidth="1"/>
    <col min="11" max="11" width="16.7109375" customWidth="1"/>
    <col min="12" max="12" width="13" customWidth="1"/>
    <col min="13" max="13" width="2.28515625" customWidth="1"/>
  </cols>
  <sheetData>
    <row r="1" spans="2:14" ht="8.25" customHeight="1" x14ac:dyDescent="0.25"/>
    <row r="2" spans="2:14" ht="16.5" thickBot="1" x14ac:dyDescent="0.3">
      <c r="B2" s="238">
        <f ca="1">TODAY()</f>
        <v>41100</v>
      </c>
      <c r="C2" s="499" t="s">
        <v>149</v>
      </c>
      <c r="D2" s="499"/>
      <c r="E2" s="499"/>
      <c r="F2" s="499"/>
      <c r="G2" s="499"/>
      <c r="H2" s="499"/>
      <c r="I2" s="499"/>
      <c r="J2" s="499"/>
      <c r="K2" s="499"/>
      <c r="L2" s="499"/>
    </row>
    <row r="3" spans="2:14" ht="16.5" thickBot="1" x14ac:dyDescent="0.3">
      <c r="B3" s="69" t="s">
        <v>0</v>
      </c>
      <c r="C3" s="500">
        <f>CER!C3</f>
        <v>0</v>
      </c>
      <c r="D3" s="501"/>
      <c r="E3" s="501"/>
      <c r="F3" s="501"/>
      <c r="G3" s="501"/>
      <c r="H3" s="501"/>
      <c r="I3" s="501"/>
      <c r="J3" s="501"/>
      <c r="K3" s="501"/>
      <c r="L3" s="502"/>
    </row>
    <row r="4" spans="2:14" ht="16.5" thickBot="1" x14ac:dyDescent="0.3">
      <c r="B4" s="71" t="s">
        <v>1</v>
      </c>
      <c r="C4" s="500" t="str">
        <f>CER!C4</f>
        <v xml:space="preserve"> "THP Name"</v>
      </c>
      <c r="D4" s="501"/>
      <c r="E4" s="501"/>
      <c r="F4" s="501"/>
      <c r="G4" s="501"/>
      <c r="H4" s="501"/>
      <c r="I4" s="501"/>
      <c r="J4" s="501"/>
      <c r="K4" s="501"/>
      <c r="L4" s="502"/>
    </row>
    <row r="6" spans="2:14" x14ac:dyDescent="0.25">
      <c r="B6" s="232"/>
      <c r="C6" s="232"/>
      <c r="D6" s="232"/>
      <c r="E6" s="232"/>
      <c r="F6" s="232"/>
      <c r="J6" s="496"/>
      <c r="K6" s="496"/>
      <c r="L6" s="496"/>
    </row>
    <row r="7" spans="2:14" ht="15.75" thickBot="1" x14ac:dyDescent="0.3">
      <c r="D7" s="234"/>
      <c r="E7" s="234"/>
      <c r="F7" s="232"/>
      <c r="G7" s="233" t="s">
        <v>178</v>
      </c>
      <c r="H7" s="232"/>
      <c r="I7" s="233" t="s">
        <v>179</v>
      </c>
      <c r="J7" s="233" t="s">
        <v>96</v>
      </c>
      <c r="L7" s="448"/>
      <c r="M7" s="449"/>
      <c r="N7" s="450"/>
    </row>
    <row r="8" spans="2:14" ht="15.75" customHeight="1" x14ac:dyDescent="0.25">
      <c r="D8" s="154" t="s">
        <v>3</v>
      </c>
      <c r="E8" s="225">
        <f ca="1">SUM(CER!J6)</f>
        <v>0.39674369229897311</v>
      </c>
      <c r="F8" s="222"/>
      <c r="G8" s="497" t="e">
        <f ca="1">SUM(CER!J6,DDI!G6,SDF!L6)/3</f>
        <v>#DIV/0!</v>
      </c>
      <c r="H8" s="222"/>
      <c r="I8" s="237" t="s">
        <v>93</v>
      </c>
      <c r="J8" s="311" t="s">
        <v>16</v>
      </c>
      <c r="L8" s="235"/>
      <c r="M8" s="236"/>
      <c r="N8" s="235"/>
    </row>
    <row r="9" spans="2:14" ht="12.75" customHeight="1" x14ac:dyDescent="0.25">
      <c r="D9" s="154" t="s">
        <v>11</v>
      </c>
      <c r="E9" s="225" t="e">
        <f>SUM(DDI!G6)</f>
        <v>#DIV/0!</v>
      </c>
      <c r="F9" s="73"/>
      <c r="G9" s="497"/>
      <c r="H9" s="73"/>
      <c r="I9" s="237" t="s">
        <v>90</v>
      </c>
      <c r="J9" s="311" t="s">
        <v>20</v>
      </c>
      <c r="L9" s="235"/>
      <c r="M9" s="236"/>
      <c r="N9" s="235"/>
    </row>
    <row r="10" spans="2:14" ht="14.25" customHeight="1" x14ac:dyDescent="0.25">
      <c r="D10" s="320" t="s">
        <v>123</v>
      </c>
      <c r="E10" s="318" t="e">
        <f>SUM(SDF!L6)</f>
        <v>#DIV/0!</v>
      </c>
      <c r="F10" s="75"/>
      <c r="G10" s="497"/>
      <c r="H10" s="73"/>
      <c r="I10" s="237" t="s">
        <v>91</v>
      </c>
      <c r="J10" s="311" t="s">
        <v>21</v>
      </c>
      <c r="L10" s="235"/>
      <c r="M10" s="236"/>
      <c r="N10" s="235"/>
    </row>
    <row r="11" spans="2:14" ht="17.25" customHeight="1" thickBot="1" x14ac:dyDescent="0.3">
      <c r="D11" s="312"/>
      <c r="E11" s="321" t="s">
        <v>180</v>
      </c>
      <c r="F11" s="75"/>
      <c r="G11" s="498"/>
      <c r="H11" s="73"/>
      <c r="I11" s="319" t="s">
        <v>92</v>
      </c>
      <c r="J11" s="316" t="s">
        <v>35</v>
      </c>
      <c r="K11" s="317"/>
      <c r="L11" s="451"/>
      <c r="M11" s="452"/>
      <c r="N11" s="451"/>
    </row>
    <row r="12" spans="2:14" ht="13.5" customHeight="1" x14ac:dyDescent="0.25">
      <c r="C12" s="73"/>
      <c r="D12" s="73"/>
      <c r="E12" s="73"/>
      <c r="F12" s="73"/>
      <c r="G12" s="73"/>
      <c r="J12" s="73"/>
      <c r="K12" s="446"/>
      <c r="L12" s="447"/>
      <c r="M12" s="448"/>
    </row>
    <row r="13" spans="2:14" ht="15.75" x14ac:dyDescent="0.25">
      <c r="B13" s="73"/>
      <c r="C13" s="73"/>
      <c r="D13" s="73"/>
      <c r="E13" s="73"/>
      <c r="F13" s="73"/>
      <c r="G13" s="222"/>
      <c r="J13" s="304"/>
      <c r="K13" s="304"/>
      <c r="L13" s="304"/>
    </row>
    <row r="14" spans="2:14" ht="14.25" customHeight="1" x14ac:dyDescent="0.5">
      <c r="B14" s="73"/>
      <c r="C14" s="73"/>
      <c r="D14" s="73"/>
      <c r="E14" s="73"/>
      <c r="F14" s="73"/>
      <c r="G14" s="222"/>
      <c r="H14" s="223"/>
    </row>
    <row r="15" spans="2:14" ht="15.75" x14ac:dyDescent="0.25">
      <c r="B15" s="313"/>
      <c r="C15" s="314"/>
      <c r="D15" s="73"/>
      <c r="E15" s="73"/>
      <c r="F15" s="73"/>
      <c r="G15" s="73"/>
    </row>
    <row r="16" spans="2:14" ht="15.75" x14ac:dyDescent="0.25">
      <c r="B16" s="313"/>
      <c r="C16" s="314"/>
      <c r="D16" s="73"/>
      <c r="E16" s="73"/>
      <c r="F16" s="73"/>
      <c r="G16" s="224"/>
    </row>
    <row r="17" spans="2:10" ht="15.75" x14ac:dyDescent="0.25">
      <c r="B17" s="313"/>
      <c r="C17" s="314"/>
      <c r="G17" s="224"/>
    </row>
    <row r="18" spans="2:10" ht="15.75" x14ac:dyDescent="0.25">
      <c r="B18" s="199"/>
      <c r="C18" s="315"/>
      <c r="G18" s="224"/>
    </row>
    <row r="19" spans="2:10" ht="15.75" x14ac:dyDescent="0.25">
      <c r="G19" s="224"/>
    </row>
    <row r="20" spans="2:10" ht="8.25" customHeight="1" x14ac:dyDescent="0.25">
      <c r="B20" s="199"/>
    </row>
    <row r="21" spans="2:10" ht="14.25" customHeight="1" x14ac:dyDescent="0.25"/>
    <row r="22" spans="2:10" x14ac:dyDescent="0.25">
      <c r="J22" s="59"/>
    </row>
  </sheetData>
  <sheetProtection password="ED61" sheet="1" objects="1" scenarios="1"/>
  <protectedRanges>
    <protectedRange sqref="C3:I4" name="CER Range" securityDescriptor="O:WDG:WDD:(A;;CC;;;WD)"/>
  </protectedRanges>
  <mergeCells count="5">
    <mergeCell ref="J6:L6"/>
    <mergeCell ref="G8:G11"/>
    <mergeCell ref="C2:L2"/>
    <mergeCell ref="C3:L3"/>
    <mergeCell ref="C4:L4"/>
  </mergeCells>
  <pageMargins left="0.7" right="0.7"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1"/>
  <sheetViews>
    <sheetView showGridLines="0" topLeftCell="A7" workbookViewId="0">
      <selection activeCell="I27" sqref="I27"/>
    </sheetView>
  </sheetViews>
  <sheetFormatPr defaultRowHeight="15" x14ac:dyDescent="0.25"/>
  <cols>
    <col min="2" max="2" width="12.85546875" customWidth="1"/>
    <col min="3" max="3" width="7.42578125" customWidth="1"/>
    <col min="4" max="4" width="8.85546875" customWidth="1"/>
    <col min="5" max="5" width="7.5703125" customWidth="1"/>
    <col min="6" max="6" width="6.85546875" customWidth="1"/>
    <col min="7" max="7" width="6.7109375" customWidth="1"/>
    <col min="8" max="8" width="6.5703125" customWidth="1"/>
    <col min="9" max="9" width="9.28515625" customWidth="1"/>
    <col min="10" max="10" width="5.42578125" customWidth="1"/>
    <col min="11" max="11" width="7.42578125" customWidth="1"/>
    <col min="12" max="12" width="9.5703125" customWidth="1"/>
    <col min="14" max="14" width="10.140625" customWidth="1"/>
    <col min="15" max="15" width="9.5703125" customWidth="1"/>
    <col min="16" max="16" width="3.28515625" customWidth="1"/>
    <col min="17" max="17" width="9.28515625" customWidth="1"/>
  </cols>
  <sheetData>
    <row r="1" spans="2:16" x14ac:dyDescent="0.25">
      <c r="B1" s="61"/>
      <c r="C1" s="61"/>
      <c r="D1" s="61"/>
      <c r="E1" s="61"/>
    </row>
    <row r="2" spans="2:16" ht="15.75" thickBot="1" x14ac:dyDescent="0.3"/>
    <row r="3" spans="2:16" ht="16.5" thickBot="1" x14ac:dyDescent="0.3">
      <c r="B3" s="522" t="s">
        <v>151</v>
      </c>
      <c r="C3" s="523"/>
      <c r="D3" s="523"/>
      <c r="E3" s="523"/>
      <c r="F3" s="523"/>
      <c r="G3" s="523"/>
      <c r="H3" s="523"/>
      <c r="I3" s="523"/>
      <c r="J3" s="523"/>
      <c r="K3" s="523"/>
      <c r="L3" s="523"/>
      <c r="M3" s="523"/>
      <c r="N3" s="523"/>
      <c r="O3" s="523"/>
      <c r="P3" s="524"/>
    </row>
    <row r="4" spans="2:16" ht="21" customHeight="1" x14ac:dyDescent="0.25">
      <c r="B4" s="525" t="s">
        <v>148</v>
      </c>
      <c r="C4" s="526"/>
      <c r="D4" s="526"/>
      <c r="E4" s="526"/>
      <c r="F4" s="526"/>
      <c r="G4" s="526"/>
      <c r="H4" s="526"/>
      <c r="I4" s="526"/>
      <c r="J4" s="526"/>
      <c r="K4" s="526"/>
      <c r="L4" s="526"/>
      <c r="M4" s="526"/>
      <c r="N4" s="526"/>
      <c r="O4" s="526"/>
      <c r="P4" s="527"/>
    </row>
    <row r="5" spans="2:16" x14ac:dyDescent="0.25">
      <c r="B5" s="510" t="s">
        <v>191</v>
      </c>
      <c r="C5" s="511"/>
      <c r="D5" s="511"/>
      <c r="E5" s="511"/>
      <c r="F5" s="511"/>
      <c r="G5" s="511"/>
      <c r="H5" s="511"/>
      <c r="I5" s="511"/>
      <c r="J5" s="511"/>
      <c r="K5" s="511"/>
      <c r="L5" s="511"/>
      <c r="M5" s="511"/>
      <c r="N5" s="511"/>
      <c r="O5" s="511"/>
      <c r="P5" s="512"/>
    </row>
    <row r="6" spans="2:16" ht="9.9499999999999993" customHeight="1" x14ac:dyDescent="0.25">
      <c r="B6" s="364"/>
      <c r="C6" s="365"/>
      <c r="D6" s="365"/>
      <c r="E6" s="365"/>
      <c r="F6" s="365"/>
      <c r="G6" s="365"/>
      <c r="H6" s="365"/>
      <c r="I6" s="365"/>
      <c r="J6" s="365"/>
      <c r="K6" s="365"/>
      <c r="L6" s="365"/>
      <c r="M6" s="365"/>
      <c r="N6" s="365"/>
      <c r="O6" s="365"/>
      <c r="P6" s="366"/>
    </row>
    <row r="7" spans="2:16" x14ac:dyDescent="0.25">
      <c r="B7" s="367" t="s">
        <v>128</v>
      </c>
      <c r="C7" s="303"/>
      <c r="D7" s="298"/>
      <c r="E7" s="531">
        <f>CER!C3</f>
        <v>0</v>
      </c>
      <c r="F7" s="532"/>
      <c r="G7" s="532"/>
      <c r="H7" s="532"/>
      <c r="I7" s="532"/>
      <c r="J7" s="533"/>
      <c r="K7" s="365"/>
      <c r="L7" s="368"/>
      <c r="M7" s="302" t="s">
        <v>129</v>
      </c>
      <c r="N7" s="369" t="s">
        <v>181</v>
      </c>
      <c r="O7" s="370"/>
      <c r="P7" s="366"/>
    </row>
    <row r="8" spans="2:16" ht="4.5" customHeight="1" x14ac:dyDescent="0.25">
      <c r="B8" s="367"/>
      <c r="C8" s="303"/>
      <c r="D8" s="298"/>
      <c r="E8" s="371"/>
      <c r="F8" s="371"/>
      <c r="G8" s="371"/>
      <c r="H8" s="371"/>
      <c r="I8" s="371"/>
      <c r="J8" s="371"/>
      <c r="K8" s="365"/>
      <c r="L8" s="368"/>
      <c r="M8" s="359"/>
      <c r="N8" s="302"/>
      <c r="O8" s="365"/>
      <c r="P8" s="366"/>
    </row>
    <row r="9" spans="2:16" x14ac:dyDescent="0.25">
      <c r="B9" s="367" t="s">
        <v>130</v>
      </c>
      <c r="C9" s="303"/>
      <c r="D9" s="298"/>
      <c r="E9" s="531" t="str">
        <f>CER!C4</f>
        <v xml:space="preserve"> "THP Name"</v>
      </c>
      <c r="F9" s="532"/>
      <c r="G9" s="532"/>
      <c r="H9" s="532"/>
      <c r="I9" s="532"/>
      <c r="J9" s="533"/>
      <c r="K9" s="365"/>
      <c r="L9" s="368"/>
      <c r="M9" s="359" t="s">
        <v>183</v>
      </c>
      <c r="N9" s="372">
        <f>CER!C12</f>
        <v>1</v>
      </c>
      <c r="O9" s="302"/>
      <c r="P9" s="366"/>
    </row>
    <row r="10" spans="2:16" ht="4.5" customHeight="1" x14ac:dyDescent="0.25">
      <c r="B10" s="367"/>
      <c r="C10" s="303"/>
      <c r="D10" s="298"/>
      <c r="E10" s="371"/>
      <c r="F10" s="371"/>
      <c r="G10" s="371"/>
      <c r="H10" s="371"/>
      <c r="I10" s="371"/>
      <c r="J10" s="371"/>
      <c r="K10" s="365"/>
      <c r="L10" s="298"/>
      <c r="M10" s="302"/>
      <c r="N10" s="365"/>
      <c r="O10" s="365"/>
      <c r="P10" s="366"/>
    </row>
    <row r="11" spans="2:16" x14ac:dyDescent="0.25">
      <c r="B11" s="367" t="s">
        <v>150</v>
      </c>
      <c r="C11" s="303"/>
      <c r="D11" s="298"/>
      <c r="E11" s="534"/>
      <c r="F11" s="535"/>
      <c r="G11" s="535"/>
      <c r="H11" s="535"/>
      <c r="I11" s="535"/>
      <c r="J11" s="536"/>
      <c r="K11" s="300"/>
      <c r="L11" s="300"/>
      <c r="M11" s="300"/>
      <c r="N11" s="302"/>
      <c r="O11" s="302"/>
      <c r="P11" s="373"/>
    </row>
    <row r="12" spans="2:16" ht="6.75" customHeight="1" x14ac:dyDescent="0.25">
      <c r="B12" s="367"/>
      <c r="C12" s="303"/>
      <c r="D12" s="298"/>
      <c r="E12" s="303"/>
      <c r="F12" s="303"/>
      <c r="G12" s="303"/>
      <c r="H12" s="374"/>
      <c r="I12" s="374"/>
      <c r="J12" s="374"/>
      <c r="K12" s="300"/>
      <c r="L12" s="300"/>
      <c r="M12" s="300"/>
      <c r="N12" s="302"/>
      <c r="O12" s="302"/>
      <c r="P12" s="373"/>
    </row>
    <row r="13" spans="2:16" ht="15" customHeight="1" x14ac:dyDescent="0.25">
      <c r="B13" s="367" t="s">
        <v>152</v>
      </c>
      <c r="C13" s="303"/>
      <c r="D13" s="298"/>
      <c r="E13" s="300"/>
      <c r="F13" s="298"/>
      <c r="G13" s="298"/>
      <c r="H13" s="531" t="str">
        <f>LOOKUP(N13,'CalwaterID stats'!C1:C37,'CalwaterID stats'!D1:D37)</f>
        <v>San Vincente Creek</v>
      </c>
      <c r="I13" s="532"/>
      <c r="J13" s="533"/>
      <c r="K13" s="375"/>
      <c r="L13" s="520" t="s">
        <v>193</v>
      </c>
      <c r="M13" s="543"/>
      <c r="N13" s="539">
        <f>CER!D12</f>
        <v>3304.1102030000002</v>
      </c>
      <c r="O13" s="540"/>
      <c r="P13" s="376"/>
    </row>
    <row r="14" spans="2:16" ht="4.5" customHeight="1" x14ac:dyDescent="0.25">
      <c r="B14" s="367"/>
      <c r="C14" s="303"/>
      <c r="D14" s="298"/>
      <c r="E14" s="300"/>
      <c r="F14" s="300"/>
      <c r="G14" s="300"/>
      <c r="H14" s="360"/>
      <c r="I14" s="360"/>
      <c r="J14" s="360"/>
      <c r="K14" s="300"/>
      <c r="L14" s="300"/>
      <c r="M14" s="365"/>
      <c r="N14" s="300"/>
      <c r="O14" s="303"/>
      <c r="P14" s="377"/>
    </row>
    <row r="15" spans="2:16" ht="15" customHeight="1" x14ac:dyDescent="0.25">
      <c r="B15" s="537" t="s">
        <v>184</v>
      </c>
      <c r="C15" s="538"/>
      <c r="D15" s="538"/>
      <c r="E15" s="538"/>
      <c r="F15" s="538"/>
      <c r="G15" s="378"/>
      <c r="H15" s="528" t="e">
        <f>LOOKUP(N15,'CalwaterID stats'!C3:C39,'CalwaterID stats'!D3:D39)</f>
        <v>#N/A</v>
      </c>
      <c r="I15" s="529"/>
      <c r="J15" s="530"/>
      <c r="K15" s="328" t="s">
        <v>192</v>
      </c>
      <c r="L15" s="298"/>
      <c r="M15" s="365"/>
      <c r="N15" s="541" t="s">
        <v>181</v>
      </c>
      <c r="O15" s="542"/>
      <c r="P15" s="376"/>
    </row>
    <row r="16" spans="2:16" ht="13.5" customHeight="1" x14ac:dyDescent="0.25">
      <c r="B16" s="537"/>
      <c r="C16" s="538"/>
      <c r="D16" s="538"/>
      <c r="E16" s="538"/>
      <c r="F16" s="538"/>
      <c r="G16" s="378"/>
      <c r="H16" s="303"/>
      <c r="I16" s="303"/>
      <c r="J16" s="303"/>
      <c r="K16" s="302"/>
      <c r="L16" s="300"/>
      <c r="M16" s="300"/>
      <c r="N16" s="298"/>
      <c r="O16" s="298"/>
      <c r="P16" s="376"/>
    </row>
    <row r="17" spans="2:16" x14ac:dyDescent="0.25">
      <c r="B17" s="367" t="s">
        <v>292</v>
      </c>
      <c r="C17" s="303"/>
      <c r="D17" s="365"/>
      <c r="E17" s="365"/>
      <c r="F17" s="365"/>
      <c r="G17" s="298"/>
      <c r="H17" s="546"/>
      <c r="I17" s="547"/>
      <c r="J17" s="326"/>
      <c r="K17" s="298"/>
      <c r="L17" s="368"/>
      <c r="M17" s="368"/>
      <c r="N17" s="368"/>
      <c r="O17" s="368"/>
      <c r="P17" s="366"/>
    </row>
    <row r="18" spans="2:16" ht="3.75" customHeight="1" x14ac:dyDescent="0.25">
      <c r="B18" s="367"/>
      <c r="C18" s="303"/>
      <c r="D18" s="365"/>
      <c r="E18" s="365"/>
      <c r="F18" s="365"/>
      <c r="G18" s="298"/>
      <c r="H18" s="298"/>
      <c r="I18" s="298"/>
      <c r="J18" s="298"/>
      <c r="K18" s="298"/>
      <c r="L18" s="298"/>
      <c r="M18" s="298"/>
      <c r="N18" s="365"/>
      <c r="O18" s="365"/>
      <c r="P18" s="366"/>
    </row>
    <row r="19" spans="2:16" x14ac:dyDescent="0.25">
      <c r="B19" s="367" t="s">
        <v>158</v>
      </c>
      <c r="C19" s="303"/>
      <c r="D19" s="365"/>
      <c r="E19" s="365"/>
      <c r="F19" s="365"/>
      <c r="G19" s="300"/>
      <c r="H19" s="546"/>
      <c r="I19" s="547"/>
      <c r="J19" s="298"/>
      <c r="K19" s="548" t="s">
        <v>243</v>
      </c>
      <c r="L19" s="548"/>
      <c r="M19" s="549"/>
      <c r="N19" s="544"/>
      <c r="O19" s="545"/>
      <c r="P19" s="366"/>
    </row>
    <row r="20" spans="2:16" ht="3.75" customHeight="1" x14ac:dyDescent="0.25">
      <c r="B20" s="367"/>
      <c r="C20" s="303"/>
      <c r="D20" s="365"/>
      <c r="E20" s="365"/>
      <c r="F20" s="365"/>
      <c r="G20" s="300"/>
      <c r="H20" s="300"/>
      <c r="I20" s="300"/>
      <c r="J20" s="300"/>
      <c r="K20" s="300"/>
      <c r="L20" s="300"/>
      <c r="M20" s="300"/>
      <c r="N20" s="365"/>
      <c r="O20" s="365"/>
      <c r="P20" s="366"/>
    </row>
    <row r="21" spans="2:16" x14ac:dyDescent="0.25">
      <c r="B21" s="367" t="s">
        <v>167</v>
      </c>
      <c r="C21" s="303"/>
      <c r="D21" s="365"/>
      <c r="E21" s="365"/>
      <c r="F21" s="365"/>
      <c r="G21" s="365"/>
      <c r="H21" s="546"/>
      <c r="I21" s="547"/>
      <c r="J21" s="298"/>
      <c r="K21" s="298"/>
      <c r="L21" s="298"/>
      <c r="M21" s="298"/>
      <c r="N21" s="365"/>
      <c r="O21" s="365"/>
      <c r="P21" s="366"/>
    </row>
    <row r="22" spans="2:16" ht="9.9499999999999993" customHeight="1" x14ac:dyDescent="0.25">
      <c r="B22" s="379"/>
      <c r="C22" s="380"/>
      <c r="D22" s="380"/>
      <c r="E22" s="380"/>
      <c r="F22" s="380"/>
      <c r="G22" s="380"/>
      <c r="H22" s="380"/>
      <c r="I22" s="380"/>
      <c r="J22" s="380"/>
      <c r="K22" s="380"/>
      <c r="L22" s="380"/>
      <c r="M22" s="380"/>
      <c r="N22" s="380"/>
      <c r="O22" s="380"/>
      <c r="P22" s="381"/>
    </row>
    <row r="23" spans="2:16" x14ac:dyDescent="0.25">
      <c r="B23" s="510" t="s">
        <v>131</v>
      </c>
      <c r="C23" s="511"/>
      <c r="D23" s="511"/>
      <c r="E23" s="511"/>
      <c r="F23" s="511"/>
      <c r="G23" s="511"/>
      <c r="H23" s="511"/>
      <c r="I23" s="511"/>
      <c r="J23" s="511"/>
      <c r="K23" s="511"/>
      <c r="L23" s="511"/>
      <c r="M23" s="511"/>
      <c r="N23" s="511"/>
      <c r="O23" s="511"/>
      <c r="P23" s="512"/>
    </row>
    <row r="24" spans="2:16" ht="9.9499999999999993" customHeight="1" x14ac:dyDescent="0.25">
      <c r="B24" s="364"/>
      <c r="C24" s="365"/>
      <c r="D24" s="365"/>
      <c r="E24" s="365"/>
      <c r="F24" s="365"/>
      <c r="G24" s="365"/>
      <c r="H24" s="365"/>
      <c r="I24" s="365"/>
      <c r="J24" s="365"/>
      <c r="K24" s="365"/>
      <c r="L24" s="365"/>
      <c r="M24" s="365"/>
      <c r="N24" s="365"/>
      <c r="O24" s="365"/>
      <c r="P24" s="366"/>
    </row>
    <row r="25" spans="2:16" x14ac:dyDescent="0.25">
      <c r="B25" s="367" t="s">
        <v>153</v>
      </c>
      <c r="C25" s="303"/>
      <c r="D25" s="365"/>
      <c r="E25" s="372" t="str">
        <f>LOOKUP("Y",CER!H21)</f>
        <v>Y</v>
      </c>
      <c r="F25" s="365"/>
      <c r="G25" s="365" t="s">
        <v>186</v>
      </c>
      <c r="H25" s="365"/>
      <c r="I25" s="365"/>
      <c r="J25" s="365"/>
      <c r="K25" s="365"/>
      <c r="L25" s="365"/>
      <c r="M25" s="365"/>
      <c r="N25" s="365"/>
      <c r="O25" s="365"/>
      <c r="P25" s="366"/>
    </row>
    <row r="26" spans="2:16" ht="15.75" x14ac:dyDescent="0.25">
      <c r="B26" s="367" t="s">
        <v>154</v>
      </c>
      <c r="C26" s="303"/>
      <c r="D26" s="365"/>
      <c r="E26" s="361" t="s">
        <v>8</v>
      </c>
      <c r="F26" s="365"/>
      <c r="G26" s="365" t="s">
        <v>187</v>
      </c>
      <c r="H26" s="365"/>
      <c r="I26" s="365"/>
      <c r="J26" s="365"/>
      <c r="K26" s="365"/>
      <c r="L26" s="365"/>
      <c r="M26" s="365"/>
      <c r="N26" s="370"/>
      <c r="O26" s="370"/>
      <c r="P26" s="366"/>
    </row>
    <row r="27" spans="2:16" ht="15.75" x14ac:dyDescent="0.25">
      <c r="B27" s="367" t="s">
        <v>155</v>
      </c>
      <c r="C27" s="303"/>
      <c r="D27" s="365"/>
      <c r="E27" s="361" t="s">
        <v>21</v>
      </c>
      <c r="F27" s="365"/>
      <c r="G27" s="365"/>
      <c r="H27" s="365"/>
      <c r="I27" s="365"/>
      <c r="J27" s="365"/>
      <c r="K27" s="365"/>
      <c r="L27" s="365"/>
      <c r="M27" s="365"/>
      <c r="N27" s="365"/>
      <c r="O27" s="365"/>
      <c r="P27" s="366"/>
    </row>
    <row r="28" spans="2:16" ht="9.9499999999999993" customHeight="1" x14ac:dyDescent="0.25">
      <c r="B28" s="379"/>
      <c r="C28" s="380"/>
      <c r="D28" s="380"/>
      <c r="E28" s="380"/>
      <c r="F28" s="380"/>
      <c r="G28" s="380"/>
      <c r="H28" s="380"/>
      <c r="I28" s="380"/>
      <c r="J28" s="380"/>
      <c r="K28" s="380"/>
      <c r="L28" s="380"/>
      <c r="M28" s="380"/>
      <c r="N28" s="380"/>
      <c r="O28" s="380"/>
      <c r="P28" s="381"/>
    </row>
    <row r="29" spans="2:16" x14ac:dyDescent="0.25">
      <c r="B29" s="510" t="s">
        <v>135</v>
      </c>
      <c r="C29" s="511"/>
      <c r="D29" s="511"/>
      <c r="E29" s="511"/>
      <c r="F29" s="511"/>
      <c r="G29" s="511"/>
      <c r="H29" s="511"/>
      <c r="I29" s="511"/>
      <c r="J29" s="511"/>
      <c r="K29" s="511"/>
      <c r="L29" s="511"/>
      <c r="M29" s="511"/>
      <c r="N29" s="511"/>
      <c r="O29" s="511"/>
      <c r="P29" s="512"/>
    </row>
    <row r="30" spans="2:16" ht="9.9499999999999993" customHeight="1" x14ac:dyDescent="0.25">
      <c r="B30" s="364"/>
      <c r="C30" s="365"/>
      <c r="D30" s="365"/>
      <c r="E30" s="365"/>
      <c r="F30" s="365"/>
      <c r="G30" s="365"/>
      <c r="H30" s="365"/>
      <c r="I30" s="365"/>
      <c r="J30" s="365"/>
      <c r="K30" s="365"/>
      <c r="L30" s="365"/>
      <c r="M30" s="365"/>
      <c r="N30" s="365"/>
      <c r="O30" s="365"/>
      <c r="P30" s="366"/>
    </row>
    <row r="31" spans="2:16" x14ac:dyDescent="0.25">
      <c r="B31" s="367" t="s">
        <v>156</v>
      </c>
      <c r="C31" s="303"/>
      <c r="D31" s="303"/>
      <c r="E31" s="503"/>
      <c r="F31" s="503"/>
      <c r="G31" s="503"/>
      <c r="H31" s="503"/>
      <c r="I31" s="503"/>
      <c r="J31" s="503"/>
      <c r="K31" s="503"/>
      <c r="L31" s="503"/>
      <c r="M31" s="503"/>
      <c r="N31" s="503"/>
      <c r="O31" s="325"/>
      <c r="P31" s="305"/>
    </row>
    <row r="32" spans="2:16" x14ac:dyDescent="0.25">
      <c r="B32" s="517" t="s">
        <v>157</v>
      </c>
      <c r="C32" s="518"/>
      <c r="D32" s="518"/>
      <c r="E32" s="505"/>
      <c r="F32" s="505"/>
      <c r="G32" s="505"/>
      <c r="H32" s="505"/>
      <c r="I32" s="505"/>
      <c r="J32" s="359" t="s">
        <v>147</v>
      </c>
      <c r="K32" s="505"/>
      <c r="L32" s="505"/>
      <c r="M32" s="299" t="s">
        <v>159</v>
      </c>
      <c r="N32" s="362"/>
      <c r="O32" s="392" t="s">
        <v>132</v>
      </c>
      <c r="P32" s="305"/>
    </row>
    <row r="33" spans="2:16" ht="4.5" customHeight="1" x14ac:dyDescent="0.25">
      <c r="B33" s="517"/>
      <c r="C33" s="518"/>
      <c r="D33" s="518"/>
      <c r="E33" s="519"/>
      <c r="F33" s="519"/>
      <c r="G33" s="365"/>
      <c r="H33" s="365"/>
      <c r="I33" s="365"/>
      <c r="J33" s="365"/>
      <c r="K33" s="365"/>
      <c r="L33" s="365"/>
      <c r="M33" s="365"/>
      <c r="N33" s="365"/>
      <c r="O33" s="365"/>
      <c r="P33" s="366"/>
    </row>
    <row r="34" spans="2:16" x14ac:dyDescent="0.25">
      <c r="B34" s="517" t="s">
        <v>134</v>
      </c>
      <c r="C34" s="518"/>
      <c r="D34" s="518"/>
      <c r="E34" s="504"/>
      <c r="F34" s="505"/>
      <c r="G34" s="506"/>
      <c r="H34" s="359" t="s">
        <v>146</v>
      </c>
      <c r="I34" s="324" t="s">
        <v>160</v>
      </c>
      <c r="J34" s="365"/>
      <c r="K34" s="365"/>
      <c r="L34" s="365"/>
      <c r="M34" s="365"/>
      <c r="N34" s="365"/>
      <c r="O34" s="365"/>
      <c r="P34" s="366"/>
    </row>
    <row r="35" spans="2:16" ht="4.5" customHeight="1" x14ac:dyDescent="0.25">
      <c r="B35" s="367"/>
      <c r="C35" s="303"/>
      <c r="D35" s="303"/>
      <c r="E35" s="300"/>
      <c r="F35" s="300"/>
      <c r="G35" s="300"/>
      <c r="H35" s="359"/>
      <c r="I35" s="302"/>
      <c r="J35" s="365"/>
      <c r="K35" s="365"/>
      <c r="L35" s="365"/>
      <c r="M35" s="365"/>
      <c r="N35" s="365"/>
      <c r="O35" s="365"/>
      <c r="P35" s="366"/>
    </row>
    <row r="36" spans="2:16" x14ac:dyDescent="0.25">
      <c r="B36" s="517" t="s">
        <v>133</v>
      </c>
      <c r="C36" s="518"/>
      <c r="D36" s="518"/>
      <c r="E36" s="504"/>
      <c r="F36" s="505"/>
      <c r="G36" s="505"/>
      <c r="H36" s="505"/>
      <c r="I36" s="505"/>
      <c r="J36" s="505"/>
      <c r="K36" s="505"/>
      <c r="L36" s="505"/>
      <c r="M36" s="505"/>
      <c r="N36" s="506"/>
      <c r="O36" s="325"/>
      <c r="P36" s="305"/>
    </row>
    <row r="37" spans="2:16" ht="9.9499999999999993" customHeight="1" x14ac:dyDescent="0.25">
      <c r="B37" s="379"/>
      <c r="C37" s="380"/>
      <c r="D37" s="380"/>
      <c r="E37" s="380"/>
      <c r="F37" s="380"/>
      <c r="G37" s="380"/>
      <c r="H37" s="380"/>
      <c r="I37" s="380"/>
      <c r="J37" s="380"/>
      <c r="K37" s="380"/>
      <c r="L37" s="380"/>
      <c r="M37" s="380"/>
      <c r="N37" s="380"/>
      <c r="O37" s="380"/>
      <c r="P37" s="381"/>
    </row>
    <row r="38" spans="2:16" x14ac:dyDescent="0.25">
      <c r="B38" s="510" t="s">
        <v>136</v>
      </c>
      <c r="C38" s="511"/>
      <c r="D38" s="511"/>
      <c r="E38" s="511"/>
      <c r="F38" s="511"/>
      <c r="G38" s="511"/>
      <c r="H38" s="511"/>
      <c r="I38" s="511"/>
      <c r="J38" s="511"/>
      <c r="K38" s="511"/>
      <c r="L38" s="511"/>
      <c r="M38" s="511"/>
      <c r="N38" s="511"/>
      <c r="O38" s="511"/>
      <c r="P38" s="512"/>
    </row>
    <row r="39" spans="2:16" ht="9.9499999999999993" customHeight="1" x14ac:dyDescent="0.25">
      <c r="B39" s="364"/>
      <c r="C39" s="365"/>
      <c r="D39" s="365"/>
      <c r="E39" s="365"/>
      <c r="F39" s="365"/>
      <c r="G39" s="365"/>
      <c r="H39" s="365"/>
      <c r="I39" s="365"/>
      <c r="J39" s="365"/>
      <c r="K39" s="365"/>
      <c r="L39" s="365"/>
      <c r="M39" s="365"/>
      <c r="N39" s="365"/>
      <c r="O39" s="365"/>
      <c r="P39" s="366"/>
    </row>
    <row r="40" spans="2:16" x14ac:dyDescent="0.25">
      <c r="B40" s="367" t="s">
        <v>138</v>
      </c>
      <c r="C40" s="303"/>
      <c r="D40" s="303"/>
      <c r="E40" s="503"/>
      <c r="F40" s="503"/>
      <c r="G40" s="503"/>
      <c r="H40" s="503"/>
      <c r="I40" s="503"/>
      <c r="J40" s="503"/>
      <c r="K40" s="503"/>
      <c r="L40" s="503"/>
      <c r="M40" s="503"/>
      <c r="N40" s="503"/>
      <c r="O40" s="325"/>
      <c r="P40" s="305"/>
    </row>
    <row r="41" spans="2:16" x14ac:dyDescent="0.25">
      <c r="B41" s="517" t="s">
        <v>139</v>
      </c>
      <c r="C41" s="518"/>
      <c r="D41" s="518"/>
      <c r="E41" s="505"/>
      <c r="F41" s="505"/>
      <c r="G41" s="505"/>
      <c r="H41" s="505"/>
      <c r="I41" s="505"/>
      <c r="J41" s="359" t="s">
        <v>147</v>
      </c>
      <c r="K41" s="505"/>
      <c r="L41" s="505"/>
      <c r="M41" s="299" t="s">
        <v>159</v>
      </c>
      <c r="N41" s="362"/>
      <c r="O41" s="297" t="s">
        <v>132</v>
      </c>
      <c r="P41" s="305"/>
    </row>
    <row r="42" spans="2:16" ht="5.25" customHeight="1" x14ac:dyDescent="0.25">
      <c r="B42" s="517"/>
      <c r="C42" s="518"/>
      <c r="D42" s="518"/>
      <c r="E42" s="519"/>
      <c r="F42" s="519"/>
      <c r="G42" s="365"/>
      <c r="H42" s="365"/>
      <c r="I42" s="365"/>
      <c r="J42" s="365"/>
      <c r="K42" s="365"/>
      <c r="L42" s="365"/>
      <c r="M42" s="365"/>
      <c r="N42" s="365"/>
      <c r="O42" s="300"/>
      <c r="P42" s="366"/>
    </row>
    <row r="43" spans="2:16" x14ac:dyDescent="0.25">
      <c r="B43" s="517" t="s">
        <v>161</v>
      </c>
      <c r="C43" s="518"/>
      <c r="D43" s="518"/>
      <c r="E43" s="504"/>
      <c r="F43" s="505"/>
      <c r="G43" s="506"/>
      <c r="H43" s="359" t="s">
        <v>146</v>
      </c>
      <c r="I43" s="324" t="s">
        <v>166</v>
      </c>
      <c r="J43" s="365"/>
      <c r="K43" s="365"/>
      <c r="L43" s="365"/>
      <c r="M43" s="365"/>
      <c r="N43" s="365"/>
      <c r="O43" s="365"/>
      <c r="P43" s="366"/>
    </row>
    <row r="44" spans="2:16" ht="4.5" customHeight="1" x14ac:dyDescent="0.25">
      <c r="B44" s="367"/>
      <c r="C44" s="303"/>
      <c r="D44" s="303"/>
      <c r="E44" s="300"/>
      <c r="F44" s="300"/>
      <c r="G44" s="300"/>
      <c r="H44" s="359"/>
      <c r="I44" s="302"/>
      <c r="J44" s="365"/>
      <c r="K44" s="365"/>
      <c r="L44" s="365"/>
      <c r="M44" s="365"/>
      <c r="N44" s="365"/>
      <c r="O44" s="365"/>
      <c r="P44" s="366"/>
    </row>
    <row r="45" spans="2:16" x14ac:dyDescent="0.25">
      <c r="B45" s="517" t="s">
        <v>162</v>
      </c>
      <c r="C45" s="518"/>
      <c r="D45" s="518"/>
      <c r="E45" s="504"/>
      <c r="F45" s="505"/>
      <c r="G45" s="505"/>
      <c r="H45" s="505"/>
      <c r="I45" s="505"/>
      <c r="J45" s="505"/>
      <c r="K45" s="505"/>
      <c r="L45" s="505"/>
      <c r="M45" s="505"/>
      <c r="N45" s="506"/>
      <c r="O45" s="325"/>
      <c r="P45" s="305"/>
    </row>
    <row r="46" spans="2:16" ht="9.9499999999999993" customHeight="1" x14ac:dyDescent="0.25">
      <c r="B46" s="379"/>
      <c r="C46" s="380"/>
      <c r="D46" s="380"/>
      <c r="E46" s="380"/>
      <c r="F46" s="380"/>
      <c r="G46" s="380"/>
      <c r="H46" s="380"/>
      <c r="I46" s="380"/>
      <c r="J46" s="380"/>
      <c r="K46" s="380"/>
      <c r="L46" s="380"/>
      <c r="M46" s="380"/>
      <c r="N46" s="380"/>
      <c r="O46" s="380"/>
      <c r="P46" s="381"/>
    </row>
    <row r="47" spans="2:16" x14ac:dyDescent="0.25">
      <c r="B47" s="510" t="s">
        <v>137</v>
      </c>
      <c r="C47" s="511"/>
      <c r="D47" s="511"/>
      <c r="E47" s="511"/>
      <c r="F47" s="511"/>
      <c r="G47" s="511"/>
      <c r="H47" s="511"/>
      <c r="I47" s="511"/>
      <c r="J47" s="511"/>
      <c r="K47" s="511"/>
      <c r="L47" s="511"/>
      <c r="M47" s="511"/>
      <c r="N47" s="511"/>
      <c r="O47" s="511"/>
      <c r="P47" s="512"/>
    </row>
    <row r="48" spans="2:16" ht="9.9499999999999993" customHeight="1" x14ac:dyDescent="0.25">
      <c r="B48" s="364"/>
      <c r="C48" s="365"/>
      <c r="D48" s="365"/>
      <c r="E48" s="365"/>
      <c r="F48" s="365"/>
      <c r="G48" s="365"/>
      <c r="H48" s="365"/>
      <c r="I48" s="365"/>
      <c r="J48" s="365"/>
      <c r="K48" s="365"/>
      <c r="L48" s="365"/>
      <c r="M48" s="365"/>
      <c r="N48" s="365"/>
      <c r="O48" s="365"/>
      <c r="P48" s="366"/>
    </row>
    <row r="49" spans="2:16" x14ac:dyDescent="0.25">
      <c r="B49" s="367" t="s">
        <v>163</v>
      </c>
      <c r="C49" s="303"/>
      <c r="D49" s="303"/>
      <c r="E49" s="503"/>
      <c r="F49" s="503"/>
      <c r="G49" s="503"/>
      <c r="H49" s="503"/>
      <c r="I49" s="503"/>
      <c r="J49" s="503"/>
      <c r="K49" s="503"/>
      <c r="L49" s="503"/>
      <c r="M49" s="503"/>
      <c r="N49" s="503"/>
      <c r="O49" s="325"/>
      <c r="P49" s="305"/>
    </row>
    <row r="50" spans="2:16" ht="8.25" customHeight="1" x14ac:dyDescent="0.25">
      <c r="B50" s="367"/>
      <c r="C50" s="303"/>
      <c r="D50" s="303"/>
      <c r="E50" s="301"/>
      <c r="F50" s="301"/>
      <c r="G50" s="301"/>
      <c r="H50" s="300"/>
      <c r="I50" s="301"/>
      <c r="J50" s="300"/>
      <c r="K50" s="300"/>
      <c r="L50" s="300"/>
      <c r="M50" s="300"/>
      <c r="N50" s="300"/>
      <c r="O50" s="300"/>
      <c r="P50" s="305"/>
    </row>
    <row r="51" spans="2:16" x14ac:dyDescent="0.25">
      <c r="B51" s="517" t="s">
        <v>164</v>
      </c>
      <c r="C51" s="518"/>
      <c r="D51" s="518"/>
      <c r="E51" s="504"/>
      <c r="F51" s="505"/>
      <c r="G51" s="506"/>
      <c r="H51" s="359" t="s">
        <v>146</v>
      </c>
      <c r="I51" s="324" t="s">
        <v>145</v>
      </c>
      <c r="J51" s="365"/>
      <c r="K51" s="365"/>
      <c r="L51" s="365"/>
      <c r="M51" s="365"/>
      <c r="N51" s="365"/>
      <c r="O51" s="365"/>
      <c r="P51" s="366"/>
    </row>
    <row r="52" spans="2:16" ht="3.75" customHeight="1" x14ac:dyDescent="0.25">
      <c r="B52" s="367"/>
      <c r="C52" s="303"/>
      <c r="D52" s="303"/>
      <c r="E52" s="300"/>
      <c r="F52" s="300"/>
      <c r="G52" s="300"/>
      <c r="H52" s="359"/>
      <c r="I52" s="302"/>
      <c r="J52" s="365"/>
      <c r="K52" s="365"/>
      <c r="L52" s="365"/>
      <c r="M52" s="365"/>
      <c r="N52" s="365"/>
      <c r="O52" s="365"/>
      <c r="P52" s="366"/>
    </row>
    <row r="53" spans="2:16" x14ac:dyDescent="0.25">
      <c r="B53" s="517" t="s">
        <v>165</v>
      </c>
      <c r="C53" s="518"/>
      <c r="D53" s="518"/>
      <c r="E53" s="504"/>
      <c r="F53" s="505"/>
      <c r="G53" s="505"/>
      <c r="H53" s="505"/>
      <c r="I53" s="505"/>
      <c r="J53" s="505"/>
      <c r="K53" s="505"/>
      <c r="L53" s="505"/>
      <c r="M53" s="505"/>
      <c r="N53" s="506"/>
      <c r="O53" s="325"/>
      <c r="P53" s="305"/>
    </row>
    <row r="54" spans="2:16" ht="9.9499999999999993" customHeight="1" x14ac:dyDescent="0.25">
      <c r="B54" s="379"/>
      <c r="C54" s="380"/>
      <c r="D54" s="380"/>
      <c r="E54" s="380"/>
      <c r="F54" s="380"/>
      <c r="G54" s="380"/>
      <c r="H54" s="380"/>
      <c r="I54" s="380"/>
      <c r="J54" s="380"/>
      <c r="K54" s="380"/>
      <c r="L54" s="380"/>
      <c r="M54" s="380"/>
      <c r="N54" s="380"/>
      <c r="O54" s="380"/>
      <c r="P54" s="381"/>
    </row>
    <row r="55" spans="2:16" x14ac:dyDescent="0.25">
      <c r="B55" s="510" t="s">
        <v>140</v>
      </c>
      <c r="C55" s="511"/>
      <c r="D55" s="511"/>
      <c r="E55" s="511"/>
      <c r="F55" s="511"/>
      <c r="G55" s="511"/>
      <c r="H55" s="511"/>
      <c r="I55" s="511"/>
      <c r="J55" s="511"/>
      <c r="K55" s="511"/>
      <c r="L55" s="511"/>
      <c r="M55" s="511"/>
      <c r="N55" s="511"/>
      <c r="O55" s="511"/>
      <c r="P55" s="512"/>
    </row>
    <row r="56" spans="2:16" ht="9.9499999999999993" customHeight="1" x14ac:dyDescent="0.25">
      <c r="B56" s="364"/>
      <c r="C56" s="365"/>
      <c r="D56" s="365"/>
      <c r="E56" s="365"/>
      <c r="F56" s="365"/>
      <c r="G56" s="365"/>
      <c r="H56" s="365"/>
      <c r="I56" s="365"/>
      <c r="J56" s="365"/>
      <c r="K56" s="365"/>
      <c r="L56" s="365"/>
      <c r="M56" s="365"/>
      <c r="N56" s="365"/>
      <c r="O56" s="365"/>
      <c r="P56" s="366"/>
    </row>
    <row r="57" spans="2:16" ht="29.25" customHeight="1" x14ac:dyDescent="0.25">
      <c r="B57" s="507" t="s">
        <v>185</v>
      </c>
      <c r="C57" s="508"/>
      <c r="D57" s="508"/>
      <c r="E57" s="508"/>
      <c r="F57" s="508"/>
      <c r="G57" s="508"/>
      <c r="H57" s="508"/>
      <c r="I57" s="508"/>
      <c r="J57" s="508"/>
      <c r="K57" s="508"/>
      <c r="L57" s="508"/>
      <c r="M57" s="508"/>
      <c r="N57" s="508"/>
      <c r="O57" s="508"/>
      <c r="P57" s="509"/>
    </row>
    <row r="58" spans="2:16" x14ac:dyDescent="0.25">
      <c r="B58" s="507"/>
      <c r="C58" s="508"/>
      <c r="D58" s="508"/>
      <c r="E58" s="508"/>
      <c r="F58" s="508"/>
      <c r="G58" s="508"/>
      <c r="H58" s="508"/>
      <c r="I58" s="508"/>
      <c r="J58" s="508"/>
      <c r="K58" s="508"/>
      <c r="L58" s="508"/>
      <c r="M58" s="508"/>
      <c r="N58" s="508"/>
      <c r="O58" s="508"/>
      <c r="P58" s="509"/>
    </row>
    <row r="59" spans="2:16" x14ac:dyDescent="0.25">
      <c r="B59" s="507"/>
      <c r="C59" s="508"/>
      <c r="D59" s="508"/>
      <c r="E59" s="508"/>
      <c r="F59" s="508"/>
      <c r="G59" s="508"/>
      <c r="H59" s="508"/>
      <c r="I59" s="508"/>
      <c r="J59" s="508"/>
      <c r="K59" s="508"/>
      <c r="L59" s="508"/>
      <c r="M59" s="508"/>
      <c r="N59" s="508"/>
      <c r="O59" s="508"/>
      <c r="P59" s="509"/>
    </row>
    <row r="60" spans="2:16" ht="43.5" customHeight="1" x14ac:dyDescent="0.25">
      <c r="B60" s="507"/>
      <c r="C60" s="508"/>
      <c r="D60" s="508"/>
      <c r="E60" s="508"/>
      <c r="F60" s="508"/>
      <c r="G60" s="508"/>
      <c r="H60" s="508"/>
      <c r="I60" s="508"/>
      <c r="J60" s="508"/>
      <c r="K60" s="508"/>
      <c r="L60" s="508"/>
      <c r="M60" s="508"/>
      <c r="N60" s="508"/>
      <c r="O60" s="508"/>
      <c r="P60" s="509"/>
    </row>
    <row r="61" spans="2:16" ht="34.5" customHeight="1" x14ac:dyDescent="0.25">
      <c r="B61" s="507"/>
      <c r="C61" s="508"/>
      <c r="D61" s="508"/>
      <c r="E61" s="508"/>
      <c r="F61" s="508"/>
      <c r="G61" s="508"/>
      <c r="H61" s="508"/>
      <c r="I61" s="508"/>
      <c r="J61" s="508"/>
      <c r="K61" s="508"/>
      <c r="L61" s="508"/>
      <c r="M61" s="508"/>
      <c r="N61" s="508"/>
      <c r="O61" s="508"/>
      <c r="P61" s="509"/>
    </row>
    <row r="62" spans="2:16" ht="55.5" customHeight="1" x14ac:dyDescent="0.25">
      <c r="B62" s="507"/>
      <c r="C62" s="508"/>
      <c r="D62" s="508"/>
      <c r="E62" s="508"/>
      <c r="F62" s="508"/>
      <c r="G62" s="508"/>
      <c r="H62" s="508"/>
      <c r="I62" s="508"/>
      <c r="J62" s="508"/>
      <c r="K62" s="508"/>
      <c r="L62" s="508"/>
      <c r="M62" s="508"/>
      <c r="N62" s="508"/>
      <c r="O62" s="508"/>
      <c r="P62" s="509"/>
    </row>
    <row r="63" spans="2:16" ht="36.75" customHeight="1" x14ac:dyDescent="0.25">
      <c r="B63" s="507"/>
      <c r="C63" s="508"/>
      <c r="D63" s="508"/>
      <c r="E63" s="508"/>
      <c r="F63" s="508"/>
      <c r="G63" s="508"/>
      <c r="H63" s="508"/>
      <c r="I63" s="508"/>
      <c r="J63" s="508"/>
      <c r="K63" s="508"/>
      <c r="L63" s="508"/>
      <c r="M63" s="508"/>
      <c r="N63" s="508"/>
      <c r="O63" s="508"/>
      <c r="P63" s="509"/>
    </row>
    <row r="64" spans="2:16" ht="9.9499999999999993" customHeight="1" x14ac:dyDescent="0.25">
      <c r="B64" s="364"/>
      <c r="C64" s="365"/>
      <c r="D64" s="365"/>
      <c r="E64" s="365"/>
      <c r="F64" s="365"/>
      <c r="G64" s="365"/>
      <c r="H64" s="365"/>
      <c r="I64" s="520"/>
      <c r="J64" s="520"/>
      <c r="K64" s="520"/>
      <c r="L64" s="520"/>
      <c r="M64" s="365"/>
      <c r="N64" s="365"/>
      <c r="O64" s="365"/>
      <c r="P64" s="366"/>
    </row>
    <row r="65" spans="2:17" x14ac:dyDescent="0.25">
      <c r="B65" s="367" t="s">
        <v>141</v>
      </c>
      <c r="C65" s="303"/>
      <c r="D65" s="322"/>
      <c r="E65" s="323"/>
      <c r="F65" s="323"/>
      <c r="G65" s="323"/>
      <c r="H65" s="298"/>
      <c r="I65" s="521"/>
      <c r="J65" s="521"/>
      <c r="K65" s="521"/>
      <c r="L65" s="521"/>
      <c r="M65" s="359" t="s">
        <v>142</v>
      </c>
      <c r="N65" s="382">
        <f ca="1">TODAY()</f>
        <v>41100</v>
      </c>
      <c r="O65" s="383"/>
      <c r="P65" s="384"/>
    </row>
    <row r="66" spans="2:17" x14ac:dyDescent="0.25">
      <c r="B66" s="364"/>
      <c r="C66" s="365"/>
      <c r="D66" s="370" t="s">
        <v>143</v>
      </c>
      <c r="E66" s="365"/>
      <c r="F66" s="365"/>
      <c r="G66" s="365"/>
      <c r="H66" s="365"/>
      <c r="I66" s="370" t="s">
        <v>144</v>
      </c>
      <c r="J66" s="365"/>
      <c r="K66" s="365"/>
      <c r="L66" s="365"/>
      <c r="M66" s="365"/>
      <c r="N66" s="365"/>
      <c r="O66" s="365"/>
      <c r="P66" s="366"/>
    </row>
    <row r="67" spans="2:17" ht="15.75" thickBot="1" x14ac:dyDescent="0.3">
      <c r="B67" s="385"/>
      <c r="C67" s="386"/>
      <c r="D67" s="387"/>
      <c r="E67" s="386"/>
      <c r="F67" s="386"/>
      <c r="G67" s="386"/>
      <c r="H67" s="386"/>
      <c r="I67" s="387"/>
      <c r="J67" s="386"/>
      <c r="K67" s="386"/>
      <c r="L67" s="386"/>
      <c r="M67" s="386"/>
      <c r="N67" s="386"/>
      <c r="O67" s="386"/>
      <c r="P67" s="388"/>
      <c r="Q67" s="327"/>
    </row>
    <row r="68" spans="2:17" ht="50.25" customHeight="1" thickBot="1" x14ac:dyDescent="0.3">
      <c r="B68" s="513" t="s">
        <v>182</v>
      </c>
      <c r="C68" s="514"/>
      <c r="D68" s="515"/>
      <c r="E68" s="515"/>
      <c r="F68" s="515"/>
      <c r="G68" s="515"/>
      <c r="H68" s="515"/>
      <c r="I68" s="515"/>
      <c r="J68" s="515"/>
      <c r="K68" s="515"/>
      <c r="L68" s="515"/>
      <c r="M68" s="515"/>
      <c r="N68" s="515"/>
      <c r="O68" s="515"/>
      <c r="P68" s="516"/>
    </row>
    <row r="69" spans="2:17" ht="7.5" customHeight="1" x14ac:dyDescent="0.25">
      <c r="B69" s="368"/>
      <c r="C69" s="368"/>
      <c r="D69" s="368"/>
      <c r="E69" s="368"/>
      <c r="F69" s="368"/>
      <c r="G69" s="368"/>
      <c r="H69" s="368"/>
      <c r="I69" s="368"/>
      <c r="J69" s="368"/>
      <c r="K69" s="368"/>
      <c r="L69" s="368"/>
      <c r="M69" s="368"/>
      <c r="N69" s="368"/>
      <c r="O69" s="368"/>
      <c r="P69" s="368"/>
    </row>
    <row r="70" spans="2:17" x14ac:dyDescent="0.25">
      <c r="B70" s="389" t="s">
        <v>168</v>
      </c>
      <c r="C70" s="389"/>
      <c r="D70" s="390"/>
      <c r="E70" s="390"/>
      <c r="F70" s="390"/>
      <c r="G70" s="390"/>
      <c r="H70" s="390"/>
      <c r="I70" s="390"/>
      <c r="J70" s="390"/>
      <c r="K70" s="390"/>
      <c r="L70" s="390"/>
      <c r="M70" s="390"/>
      <c r="N70" s="390"/>
      <c r="O70" s="390"/>
      <c r="P70" s="391" t="s">
        <v>194</v>
      </c>
    </row>
    <row r="71" spans="2:17" x14ac:dyDescent="0.25">
      <c r="B71" s="368"/>
      <c r="C71" s="368"/>
      <c r="D71" s="368"/>
      <c r="E71" s="368"/>
      <c r="F71" s="368"/>
      <c r="G71" s="368"/>
      <c r="H71" s="368"/>
      <c r="I71" s="368"/>
      <c r="J71" s="368"/>
      <c r="K71" s="368"/>
      <c r="L71" s="368"/>
      <c r="M71" s="368"/>
      <c r="N71" s="368"/>
      <c r="O71" s="368"/>
      <c r="P71" s="368"/>
    </row>
  </sheetData>
  <sheetProtection password="ED61" sheet="1" objects="1" scenarios="1"/>
  <protectedRanges>
    <protectedRange sqref="E26:E27" name="CER Range_1" securityDescriptor="O:WDG:WDD:(A;;CC;;;WD)"/>
  </protectedRanges>
  <mergeCells count="50">
    <mergeCell ref="N19:O19"/>
    <mergeCell ref="E31:N31"/>
    <mergeCell ref="B23:P23"/>
    <mergeCell ref="H17:I17"/>
    <mergeCell ref="H19:I19"/>
    <mergeCell ref="H21:I21"/>
    <mergeCell ref="B29:P29"/>
    <mergeCell ref="K19:M19"/>
    <mergeCell ref="B3:P3"/>
    <mergeCell ref="B5:P5"/>
    <mergeCell ref="B4:P4"/>
    <mergeCell ref="H15:J15"/>
    <mergeCell ref="E7:J7"/>
    <mergeCell ref="E9:J9"/>
    <mergeCell ref="E11:J11"/>
    <mergeCell ref="H13:J13"/>
    <mergeCell ref="B15:F16"/>
    <mergeCell ref="N13:O13"/>
    <mergeCell ref="N15:O15"/>
    <mergeCell ref="L13:M13"/>
    <mergeCell ref="E36:N36"/>
    <mergeCell ref="E32:I32"/>
    <mergeCell ref="K32:L32"/>
    <mergeCell ref="E43:G43"/>
    <mergeCell ref="B45:D45"/>
    <mergeCell ref="B41:D41"/>
    <mergeCell ref="E41:I41"/>
    <mergeCell ref="K41:L41"/>
    <mergeCell ref="B33:D33"/>
    <mergeCell ref="B32:D32"/>
    <mergeCell ref="B34:D34"/>
    <mergeCell ref="B36:D36"/>
    <mergeCell ref="E33:F33"/>
    <mergeCell ref="E34:G34"/>
    <mergeCell ref="E49:N49"/>
    <mergeCell ref="E53:N53"/>
    <mergeCell ref="B57:P63"/>
    <mergeCell ref="B38:P38"/>
    <mergeCell ref="B68:P68"/>
    <mergeCell ref="E40:N40"/>
    <mergeCell ref="E45:N45"/>
    <mergeCell ref="B51:D51"/>
    <mergeCell ref="E51:G51"/>
    <mergeCell ref="B53:D53"/>
    <mergeCell ref="B55:P55"/>
    <mergeCell ref="B47:P47"/>
    <mergeCell ref="B42:D42"/>
    <mergeCell ref="E42:F42"/>
    <mergeCell ref="B43:D43"/>
    <mergeCell ref="I64:L65"/>
  </mergeCells>
  <dataValidations count="3">
    <dataValidation type="list" allowBlank="1" showInputMessage="1" showErrorMessage="1" sqref="E26">
      <formula1>"Y,N"</formula1>
    </dataValidation>
    <dataValidation type="list" allowBlank="1" showInputMessage="1" showErrorMessage="1" sqref="E27">
      <formula1>"I,II,III,IV"</formula1>
    </dataValidation>
    <dataValidation type="list" allowBlank="1" showInputMessage="1" showErrorMessage="1" sqref="I34:I35 I51:I52 I43:I44">
      <formula1>"Business, Cell, Home"</formula1>
    </dataValidation>
  </dataValidations>
  <printOptions horizontalCentered="1" verticalCentered="1"/>
  <pageMargins left="0.25" right="0.25" top="0.25" bottom="0.25" header="0.3" footer="0.3"/>
  <pageSetup scale="78" orientation="portrait" r:id="rId1"/>
  <ignoredErrors>
    <ignoredError sqref="D7:E7 D9:E9 D19:F19 D25:E25 D24:I24 N65 H25:M25 E21:G21 K24:N24 H19 D23:N23 D17:E17 J21 D22:N22 B23 B24 B9 B7 G17 N21 N9 N13" unlockedFormula="1"/>
    <ignoredError sqref="H15"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showGridLines="0" zoomScale="80" zoomScaleNormal="80" workbookViewId="0">
      <selection activeCell="O15" sqref="O15"/>
    </sheetView>
  </sheetViews>
  <sheetFormatPr defaultRowHeight="15" x14ac:dyDescent="0.25"/>
  <cols>
    <col min="1" max="1" width="2.7109375" customWidth="1"/>
    <col min="2" max="2" width="3.140625" customWidth="1"/>
    <col min="3" max="3" width="18" style="59" customWidth="1"/>
    <col min="4" max="4" width="20.28515625" style="59" customWidth="1"/>
    <col min="5" max="5" width="13.28515625" customWidth="1"/>
    <col min="6" max="6" width="12.5703125" customWidth="1"/>
    <col min="7" max="7" width="12.85546875" customWidth="1"/>
    <col min="8" max="8" width="11.5703125" customWidth="1"/>
    <col min="9" max="9" width="12.140625" customWidth="1"/>
    <col min="10" max="10" width="13.42578125" customWidth="1"/>
    <col min="11" max="11" width="12.42578125" customWidth="1"/>
    <col min="12" max="12" width="5.42578125" style="207" customWidth="1"/>
    <col min="13" max="13" width="9.140625" style="206"/>
    <col min="15" max="15" width="9.28515625" customWidth="1"/>
    <col min="16" max="16" width="13" bestFit="1" customWidth="1"/>
  </cols>
  <sheetData>
    <row r="1" spans="1:19" ht="12.75" customHeight="1" thickBot="1" x14ac:dyDescent="0.3">
      <c r="A1" s="277"/>
      <c r="B1" s="278"/>
      <c r="C1" s="288"/>
      <c r="D1" s="289"/>
      <c r="E1" s="288"/>
      <c r="F1" s="403" t="s">
        <v>251</v>
      </c>
      <c r="G1" s="403" t="s">
        <v>250</v>
      </c>
      <c r="H1" s="403"/>
      <c r="I1" s="290"/>
      <c r="J1" s="288"/>
      <c r="K1" s="290"/>
      <c r="L1" s="284"/>
      <c r="M1" s="277"/>
      <c r="N1" s="280"/>
      <c r="O1" s="285"/>
      <c r="P1" s="277"/>
      <c r="Q1" s="277"/>
      <c r="R1" s="277"/>
      <c r="S1" s="277"/>
    </row>
    <row r="2" spans="1:19" ht="56.25" customHeight="1" thickBot="1" x14ac:dyDescent="0.3">
      <c r="A2" s="279"/>
      <c r="B2" s="278"/>
      <c r="C2" s="275" t="s">
        <v>34</v>
      </c>
      <c r="D2" s="275" t="s">
        <v>54</v>
      </c>
      <c r="E2" s="274" t="s">
        <v>114</v>
      </c>
      <c r="F2" s="276" t="s">
        <v>117</v>
      </c>
      <c r="G2" s="274" t="s">
        <v>252</v>
      </c>
      <c r="H2" s="274" t="s">
        <v>253</v>
      </c>
      <c r="I2" s="274" t="s">
        <v>115</v>
      </c>
      <c r="J2" s="274" t="s">
        <v>113</v>
      </c>
      <c r="K2" s="274" t="s">
        <v>116</v>
      </c>
      <c r="L2" s="277"/>
      <c r="M2" s="280"/>
      <c r="N2" s="285"/>
      <c r="O2" s="277"/>
      <c r="P2" s="277"/>
      <c r="Q2" s="277"/>
      <c r="R2" s="277"/>
      <c r="S2" s="277"/>
    </row>
    <row r="3" spans="1:19" x14ac:dyDescent="0.25">
      <c r="A3" s="280"/>
      <c r="B3" s="278"/>
      <c r="C3" s="252">
        <v>3304.1101010000002</v>
      </c>
      <c r="D3" s="253" t="s">
        <v>55</v>
      </c>
      <c r="E3" s="254">
        <v>7829</v>
      </c>
      <c r="F3" s="405">
        <v>1.0000000000000001E-5</v>
      </c>
      <c r="G3" s="404">
        <v>0</v>
      </c>
      <c r="H3" s="406">
        <f>SUM(O3/2)</f>
        <v>6.3865116873163878E-10</v>
      </c>
      <c r="I3" s="256" t="s">
        <v>8</v>
      </c>
      <c r="J3" s="256" t="s">
        <v>8</v>
      </c>
      <c r="K3" s="257">
        <v>0.16083791033337591</v>
      </c>
      <c r="L3" s="280"/>
      <c r="M3" s="408">
        <f t="shared" ref="M3:M11" si="0">SUM(F3/E3)</f>
        <v>1.2773023374632776E-9</v>
      </c>
      <c r="N3" s="408">
        <f t="shared" ref="N3:N11" si="1">SUM(G3/E3)</f>
        <v>0</v>
      </c>
      <c r="O3" s="409">
        <f>SUM(N3+M3)</f>
        <v>1.2773023374632776E-9</v>
      </c>
      <c r="P3" s="285"/>
      <c r="Q3" s="277"/>
      <c r="R3" s="277"/>
      <c r="S3" s="277"/>
    </row>
    <row r="4" spans="1:19" x14ac:dyDescent="0.25">
      <c r="A4" s="280"/>
      <c r="B4" s="278"/>
      <c r="C4" s="258">
        <v>3304.1101020000001</v>
      </c>
      <c r="D4" s="253" t="s">
        <v>56</v>
      </c>
      <c r="E4" s="254">
        <v>7607</v>
      </c>
      <c r="F4" s="405">
        <v>1.6100201284500001E-2</v>
      </c>
      <c r="G4" s="404">
        <v>0</v>
      </c>
      <c r="H4" s="406">
        <f>SUM(O4/2)</f>
        <v>1.0582490656303406E-6</v>
      </c>
      <c r="I4" s="256" t="s">
        <v>8</v>
      </c>
      <c r="J4" s="256" t="s">
        <v>8</v>
      </c>
      <c r="K4" s="259">
        <v>9.950046010253713E-2</v>
      </c>
      <c r="L4" s="280"/>
      <c r="M4" s="408">
        <f t="shared" si="0"/>
        <v>2.1164981312606812E-6</v>
      </c>
      <c r="N4" s="408">
        <f t="shared" si="1"/>
        <v>0</v>
      </c>
      <c r="O4" s="409">
        <f t="shared" ref="O4:O39" si="2">SUM(N4+M4)</f>
        <v>2.1164981312606812E-6</v>
      </c>
      <c r="P4" s="285"/>
      <c r="Q4" s="277"/>
      <c r="R4" s="277"/>
      <c r="S4" s="277"/>
    </row>
    <row r="5" spans="1:19" x14ac:dyDescent="0.25">
      <c r="A5" s="280"/>
      <c r="B5" s="278"/>
      <c r="C5" s="260">
        <v>3304.110201</v>
      </c>
      <c r="D5" s="253" t="s">
        <v>57</v>
      </c>
      <c r="E5" s="261">
        <v>7206</v>
      </c>
      <c r="F5" s="255">
        <v>716.07254114506725</v>
      </c>
      <c r="G5" s="399">
        <v>931</v>
      </c>
      <c r="H5" s="406">
        <f t="shared" ref="H5:H39" si="3">SUM(O5/2)</f>
        <v>0.11428480024598026</v>
      </c>
      <c r="I5" s="262" t="s">
        <v>8</v>
      </c>
      <c r="J5" s="262" t="s">
        <v>8</v>
      </c>
      <c r="K5" s="259">
        <v>0.8051623646960866</v>
      </c>
      <c r="L5" s="280"/>
      <c r="M5" s="408">
        <f t="shared" si="0"/>
        <v>9.937170984527717E-2</v>
      </c>
      <c r="N5" s="408">
        <f t="shared" si="1"/>
        <v>0.12919789064668333</v>
      </c>
      <c r="O5" s="409">
        <f t="shared" si="2"/>
        <v>0.22856960049196051</v>
      </c>
      <c r="P5" s="285"/>
      <c r="Q5" s="277"/>
      <c r="R5" s="277"/>
      <c r="S5" s="277"/>
    </row>
    <row r="6" spans="1:19" x14ac:dyDescent="0.25">
      <c r="A6" s="280"/>
      <c r="B6" s="278"/>
      <c r="C6" s="260">
        <v>3304.1102019999998</v>
      </c>
      <c r="D6" s="253" t="s">
        <v>58</v>
      </c>
      <c r="E6" s="261">
        <v>4470</v>
      </c>
      <c r="F6" s="255">
        <v>1011.802855115537</v>
      </c>
      <c r="G6" s="399">
        <v>211</v>
      </c>
      <c r="H6" s="406">
        <f t="shared" si="3"/>
        <v>0.13677884285408692</v>
      </c>
      <c r="I6" s="262" t="s">
        <v>8</v>
      </c>
      <c r="J6" s="262" t="s">
        <v>8</v>
      </c>
      <c r="K6" s="259">
        <v>0.56474272930648772</v>
      </c>
      <c r="L6" s="280"/>
      <c r="M6" s="408">
        <f t="shared" si="0"/>
        <v>0.2263541062898293</v>
      </c>
      <c r="N6" s="408">
        <f t="shared" si="1"/>
        <v>4.7203579418344521E-2</v>
      </c>
      <c r="O6" s="409">
        <f t="shared" si="2"/>
        <v>0.27355768570817385</v>
      </c>
      <c r="P6" s="285"/>
      <c r="Q6" s="277"/>
      <c r="R6" s="277"/>
      <c r="S6" s="277"/>
    </row>
    <row r="7" spans="1:19" x14ac:dyDescent="0.25">
      <c r="A7" s="280"/>
      <c r="B7" s="278"/>
      <c r="C7" s="260">
        <v>3304.1102030000002</v>
      </c>
      <c r="D7" s="253" t="s">
        <v>59</v>
      </c>
      <c r="E7" s="261">
        <v>10233</v>
      </c>
      <c r="F7" s="255">
        <v>1998.5128131815691</v>
      </c>
      <c r="G7" s="399">
        <v>595</v>
      </c>
      <c r="H7" s="406">
        <f t="shared" si="3"/>
        <v>0.12672299487841146</v>
      </c>
      <c r="I7" s="262" t="s">
        <v>7</v>
      </c>
      <c r="J7" s="262" t="s">
        <v>8</v>
      </c>
      <c r="K7" s="259">
        <v>0.46562103000097721</v>
      </c>
      <c r="L7" s="280"/>
      <c r="M7" s="408">
        <f t="shared" si="0"/>
        <v>0.19530077330026083</v>
      </c>
      <c r="N7" s="408">
        <f t="shared" si="1"/>
        <v>5.81452164565621E-2</v>
      </c>
      <c r="O7" s="409">
        <f t="shared" si="2"/>
        <v>0.25344598975682292</v>
      </c>
      <c r="P7" s="285"/>
      <c r="Q7" s="277"/>
      <c r="R7" s="277"/>
      <c r="S7" s="277"/>
    </row>
    <row r="8" spans="1:19" x14ac:dyDescent="0.25">
      <c r="A8" s="280"/>
      <c r="B8" s="278"/>
      <c r="C8" s="260">
        <v>3304.1102040000001</v>
      </c>
      <c r="D8" s="253" t="s">
        <v>60</v>
      </c>
      <c r="E8" s="261">
        <v>8804</v>
      </c>
      <c r="F8" s="255">
        <v>724.29222076379313</v>
      </c>
      <c r="G8" s="399">
        <v>209</v>
      </c>
      <c r="H8" s="406">
        <f t="shared" si="3"/>
        <v>5.3003874418661584E-2</v>
      </c>
      <c r="I8" s="262" t="s">
        <v>8</v>
      </c>
      <c r="J8" s="262" t="s">
        <v>8</v>
      </c>
      <c r="K8" s="259">
        <v>0.6160495229441163</v>
      </c>
      <c r="L8" s="280"/>
      <c r="M8" s="408">
        <f t="shared" si="0"/>
        <v>8.2268539387073278E-2</v>
      </c>
      <c r="N8" s="408">
        <f t="shared" si="1"/>
        <v>2.3739209450249887E-2</v>
      </c>
      <c r="O8" s="409">
        <f t="shared" si="2"/>
        <v>0.10600774883732317</v>
      </c>
      <c r="P8" s="285"/>
      <c r="Q8" s="277"/>
      <c r="R8" s="277"/>
      <c r="S8" s="277"/>
    </row>
    <row r="9" spans="1:19" x14ac:dyDescent="0.25">
      <c r="A9" s="280"/>
      <c r="B9" s="278"/>
      <c r="C9" s="260">
        <v>3304.1103010000002</v>
      </c>
      <c r="D9" s="253" t="s">
        <v>61</v>
      </c>
      <c r="E9" s="261">
        <v>12596</v>
      </c>
      <c r="F9" s="255">
        <v>733.995275935103</v>
      </c>
      <c r="G9" s="400">
        <v>0</v>
      </c>
      <c r="H9" s="406">
        <f t="shared" si="3"/>
        <v>2.9136046202568395E-2</v>
      </c>
      <c r="I9" s="262" t="s">
        <v>8</v>
      </c>
      <c r="J9" s="262" t="s">
        <v>8</v>
      </c>
      <c r="K9" s="259">
        <v>0.25080978088281991</v>
      </c>
      <c r="L9" s="280"/>
      <c r="M9" s="408">
        <f t="shared" si="0"/>
        <v>5.827209240513679E-2</v>
      </c>
      <c r="N9" s="408">
        <f t="shared" si="1"/>
        <v>0</v>
      </c>
      <c r="O9" s="409">
        <f t="shared" si="2"/>
        <v>5.827209240513679E-2</v>
      </c>
      <c r="P9" s="285"/>
      <c r="Q9" s="277"/>
      <c r="R9" s="277"/>
      <c r="S9" s="277"/>
    </row>
    <row r="10" spans="1:19" x14ac:dyDescent="0.25">
      <c r="A10" s="280"/>
      <c r="B10" s="278"/>
      <c r="C10" s="260">
        <v>3304.110302</v>
      </c>
      <c r="D10" s="253" t="s">
        <v>62</v>
      </c>
      <c r="E10" s="261">
        <v>8951</v>
      </c>
      <c r="F10" s="255">
        <v>107.50489029330001</v>
      </c>
      <c r="G10" s="400">
        <v>0</v>
      </c>
      <c r="H10" s="406">
        <f t="shared" si="3"/>
        <v>6.0051888221036758E-3</v>
      </c>
      <c r="I10" s="262" t="s">
        <v>8</v>
      </c>
      <c r="J10" s="262" t="s">
        <v>8</v>
      </c>
      <c r="K10" s="259">
        <v>0.25753547089710643</v>
      </c>
      <c r="L10" s="280"/>
      <c r="M10" s="408">
        <f t="shared" si="0"/>
        <v>1.2010377644207352E-2</v>
      </c>
      <c r="N10" s="408">
        <f t="shared" si="1"/>
        <v>0</v>
      </c>
      <c r="O10" s="409">
        <f t="shared" si="2"/>
        <v>1.2010377644207352E-2</v>
      </c>
      <c r="P10" s="285"/>
      <c r="Q10" s="277"/>
      <c r="R10" s="277"/>
      <c r="S10" s="277"/>
    </row>
    <row r="11" spans="1:19" x14ac:dyDescent="0.25">
      <c r="A11" s="280"/>
      <c r="B11" s="278"/>
      <c r="C11" s="263">
        <v>3304.120101</v>
      </c>
      <c r="D11" s="253" t="s">
        <v>63</v>
      </c>
      <c r="E11" s="261">
        <v>7774</v>
      </c>
      <c r="F11" s="255">
        <v>1648.949852111228</v>
      </c>
      <c r="G11" s="399">
        <v>458</v>
      </c>
      <c r="H11" s="406">
        <f t="shared" si="3"/>
        <v>0.13551259661121867</v>
      </c>
      <c r="I11" s="262" t="s">
        <v>7</v>
      </c>
      <c r="J11" s="262" t="s">
        <v>7</v>
      </c>
      <c r="K11" s="259">
        <v>0.41027784924105992</v>
      </c>
      <c r="L11" s="280"/>
      <c r="M11" s="408">
        <f t="shared" si="0"/>
        <v>0.21211086340509749</v>
      </c>
      <c r="N11" s="408">
        <f t="shared" si="1"/>
        <v>5.891432981733985E-2</v>
      </c>
      <c r="O11" s="409">
        <f t="shared" si="2"/>
        <v>0.27102519322243734</v>
      </c>
      <c r="P11" s="285"/>
      <c r="Q11" s="277"/>
      <c r="R11" s="277"/>
      <c r="S11" s="277"/>
    </row>
    <row r="12" spans="1:19" x14ac:dyDescent="0.25">
      <c r="A12" s="280"/>
      <c r="B12" s="278"/>
      <c r="C12" s="263">
        <v>3304.1201019999999</v>
      </c>
      <c r="D12" s="253" t="s">
        <v>64</v>
      </c>
      <c r="E12" s="261">
        <v>7376</v>
      </c>
      <c r="F12" s="255">
        <v>495.24085812142687</v>
      </c>
      <c r="G12" s="399">
        <v>68</v>
      </c>
      <c r="H12" s="406">
        <f t="shared" si="3"/>
        <v>3.8180643853133599E-2</v>
      </c>
      <c r="I12" s="262" t="s">
        <v>7</v>
      </c>
      <c r="J12" s="262" t="s">
        <v>7</v>
      </c>
      <c r="K12" s="259">
        <v>0.3914859002169197</v>
      </c>
      <c r="L12" s="280"/>
      <c r="M12" s="408">
        <f t="shared" ref="M12:M39" si="4">SUM(F12/E12)</f>
        <v>6.7142198769173919E-2</v>
      </c>
      <c r="N12" s="408">
        <f t="shared" ref="N12:N39" si="5">SUM(G12/E12)</f>
        <v>9.2190889370932748E-3</v>
      </c>
      <c r="O12" s="409">
        <f t="shared" si="2"/>
        <v>7.6361287706267197E-2</v>
      </c>
      <c r="P12" s="285"/>
      <c r="Q12" s="277"/>
      <c r="R12" s="277"/>
      <c r="S12" s="277"/>
    </row>
    <row r="13" spans="1:19" x14ac:dyDescent="0.25">
      <c r="A13" s="280"/>
      <c r="B13" s="281"/>
      <c r="C13" s="263">
        <v>3304.1202010000002</v>
      </c>
      <c r="D13" s="253" t="s">
        <v>65</v>
      </c>
      <c r="E13" s="261">
        <v>6610</v>
      </c>
      <c r="F13" s="255">
        <v>265.68173226426404</v>
      </c>
      <c r="G13" s="400">
        <v>0</v>
      </c>
      <c r="H13" s="406">
        <f t="shared" si="3"/>
        <v>2.0096954029066871E-2</v>
      </c>
      <c r="I13" s="262" t="s">
        <v>7</v>
      </c>
      <c r="J13" s="262" t="s">
        <v>7</v>
      </c>
      <c r="K13" s="259">
        <v>0.18797276853252648</v>
      </c>
      <c r="L13" s="280"/>
      <c r="M13" s="408">
        <f t="shared" si="4"/>
        <v>4.0193908058133741E-2</v>
      </c>
      <c r="N13" s="408">
        <f t="shared" si="5"/>
        <v>0</v>
      </c>
      <c r="O13" s="409">
        <f t="shared" si="2"/>
        <v>4.0193908058133741E-2</v>
      </c>
      <c r="P13" s="285"/>
      <c r="Q13" s="277"/>
      <c r="R13" s="277"/>
      <c r="S13" s="277"/>
    </row>
    <row r="14" spans="1:19" x14ac:dyDescent="0.25">
      <c r="A14" s="280"/>
      <c r="B14" s="281"/>
      <c r="C14" s="263">
        <v>3304.1202020000001</v>
      </c>
      <c r="D14" s="253" t="s">
        <v>66</v>
      </c>
      <c r="E14" s="261">
        <v>10619</v>
      </c>
      <c r="F14" s="255">
        <v>211.77669213039601</v>
      </c>
      <c r="G14" s="400">
        <v>0</v>
      </c>
      <c r="H14" s="406">
        <f t="shared" si="3"/>
        <v>9.971592999830305E-3</v>
      </c>
      <c r="I14" s="262" t="s">
        <v>7</v>
      </c>
      <c r="J14" s="262" t="s">
        <v>7</v>
      </c>
      <c r="K14" s="259">
        <v>8.7098596854694413E-2</v>
      </c>
      <c r="L14" s="280"/>
      <c r="M14" s="408">
        <f t="shared" si="4"/>
        <v>1.994318599966061E-2</v>
      </c>
      <c r="N14" s="408">
        <f t="shared" si="5"/>
        <v>0</v>
      </c>
      <c r="O14" s="409">
        <f t="shared" si="2"/>
        <v>1.994318599966061E-2</v>
      </c>
      <c r="P14" s="285"/>
      <c r="Q14" s="277"/>
      <c r="R14" s="277"/>
      <c r="S14" s="277"/>
    </row>
    <row r="15" spans="1:19" x14ac:dyDescent="0.25">
      <c r="A15" s="280"/>
      <c r="B15" s="281"/>
      <c r="C15" s="263">
        <v>3304.1202029999999</v>
      </c>
      <c r="D15" s="253" t="s">
        <v>67</v>
      </c>
      <c r="E15" s="261">
        <v>7347</v>
      </c>
      <c r="F15" s="255">
        <v>1772.5968657927231</v>
      </c>
      <c r="G15" s="399">
        <v>303</v>
      </c>
      <c r="H15" s="406">
        <f t="shared" si="3"/>
        <v>0.14125472068822126</v>
      </c>
      <c r="I15" s="262" t="s">
        <v>7</v>
      </c>
      <c r="J15" s="262" t="s">
        <v>7</v>
      </c>
      <c r="K15" s="259">
        <v>0.480059888389819</v>
      </c>
      <c r="L15" s="280"/>
      <c r="M15" s="408">
        <f t="shared" si="4"/>
        <v>0.24126811838746742</v>
      </c>
      <c r="N15" s="408">
        <f t="shared" si="5"/>
        <v>4.1241322988975093E-2</v>
      </c>
      <c r="O15" s="409">
        <f t="shared" si="2"/>
        <v>0.28250944137644252</v>
      </c>
      <c r="P15" s="285"/>
      <c r="Q15" s="277"/>
      <c r="R15" s="277"/>
      <c r="S15" s="277"/>
    </row>
    <row r="16" spans="1:19" x14ac:dyDescent="0.25">
      <c r="A16" s="280"/>
      <c r="B16" s="281"/>
      <c r="C16" s="260">
        <v>3304.1203</v>
      </c>
      <c r="D16" s="253" t="s">
        <v>68</v>
      </c>
      <c r="E16" s="261">
        <v>10385</v>
      </c>
      <c r="F16" s="255">
        <v>1203.3698182152825</v>
      </c>
      <c r="G16" s="399">
        <v>188</v>
      </c>
      <c r="H16" s="406">
        <f t="shared" si="3"/>
        <v>6.6989399047437781E-2</v>
      </c>
      <c r="I16" s="262" t="s">
        <v>7</v>
      </c>
      <c r="J16" s="264" t="s">
        <v>7</v>
      </c>
      <c r="K16" s="259">
        <v>0.31704381319210401</v>
      </c>
      <c r="L16" s="280"/>
      <c r="M16" s="408">
        <f t="shared" si="4"/>
        <v>0.11587576487388374</v>
      </c>
      <c r="N16" s="408">
        <f t="shared" si="5"/>
        <v>1.8103033220991816E-2</v>
      </c>
      <c r="O16" s="409">
        <f t="shared" si="2"/>
        <v>0.13397879809487556</v>
      </c>
      <c r="P16" s="285"/>
      <c r="Q16" s="277"/>
      <c r="R16" s="277"/>
      <c r="S16" s="277"/>
    </row>
    <row r="17" spans="1:19" x14ac:dyDescent="0.25">
      <c r="A17" s="280"/>
      <c r="B17" s="281"/>
      <c r="C17" s="263">
        <v>3304.1204010000001</v>
      </c>
      <c r="D17" s="253" t="s">
        <v>69</v>
      </c>
      <c r="E17" s="261">
        <v>6665</v>
      </c>
      <c r="F17" s="255">
        <v>251.46540143574049</v>
      </c>
      <c r="G17" s="399">
        <v>122</v>
      </c>
      <c r="H17" s="406">
        <f t="shared" si="3"/>
        <v>2.801690933501429E-2</v>
      </c>
      <c r="I17" s="262" t="s">
        <v>7</v>
      </c>
      <c r="J17" s="262" t="s">
        <v>8</v>
      </c>
      <c r="K17" s="259">
        <v>0.18256564141035259</v>
      </c>
      <c r="L17" s="280"/>
      <c r="M17" s="408">
        <f t="shared" si="4"/>
        <v>3.7729242525992572E-2</v>
      </c>
      <c r="N17" s="408">
        <f t="shared" si="5"/>
        <v>1.8304576144036008E-2</v>
      </c>
      <c r="O17" s="409">
        <f t="shared" si="2"/>
        <v>5.603381867002858E-2</v>
      </c>
      <c r="P17" s="285"/>
      <c r="Q17" s="277"/>
      <c r="R17" s="277"/>
      <c r="S17" s="277"/>
    </row>
    <row r="18" spans="1:19" x14ac:dyDescent="0.25">
      <c r="A18" s="280"/>
      <c r="B18" s="281"/>
      <c r="C18" s="263">
        <v>3304.120402</v>
      </c>
      <c r="D18" s="253" t="s">
        <v>70</v>
      </c>
      <c r="E18" s="261">
        <v>10734</v>
      </c>
      <c r="F18" s="255">
        <v>1035.7603105725748</v>
      </c>
      <c r="G18" s="399">
        <v>298</v>
      </c>
      <c r="H18" s="406">
        <f t="shared" si="3"/>
        <v>6.2127832614709097E-2</v>
      </c>
      <c r="I18" s="262" t="s">
        <v>7</v>
      </c>
      <c r="J18" s="262" t="s">
        <v>7</v>
      </c>
      <c r="K18" s="259">
        <v>0.29464318986398358</v>
      </c>
      <c r="L18" s="280"/>
      <c r="M18" s="408">
        <f t="shared" si="4"/>
        <v>9.6493414437541905E-2</v>
      </c>
      <c r="N18" s="408">
        <f t="shared" si="5"/>
        <v>2.7762250791876282E-2</v>
      </c>
      <c r="O18" s="409">
        <f t="shared" si="2"/>
        <v>0.12425566522941819</v>
      </c>
      <c r="P18" s="285"/>
      <c r="Q18" s="277"/>
      <c r="R18" s="277"/>
      <c r="S18" s="277"/>
    </row>
    <row r="19" spans="1:19" x14ac:dyDescent="0.25">
      <c r="A19" s="280"/>
      <c r="B19" s="281"/>
      <c r="C19" s="263">
        <v>3304.1205009999999</v>
      </c>
      <c r="D19" s="253" t="s">
        <v>71</v>
      </c>
      <c r="E19" s="261">
        <v>7823</v>
      </c>
      <c r="F19" s="255">
        <v>129.2575720671766</v>
      </c>
      <c r="G19" s="399">
        <v>68</v>
      </c>
      <c r="H19" s="406">
        <f t="shared" si="3"/>
        <v>1.2607540078433888E-2</v>
      </c>
      <c r="I19" s="262" t="s">
        <v>7</v>
      </c>
      <c r="J19" s="262" t="s">
        <v>7</v>
      </c>
      <c r="K19" s="259">
        <v>8.1656653457752776E-2</v>
      </c>
      <c r="L19" s="280"/>
      <c r="M19" s="408">
        <f t="shared" si="4"/>
        <v>1.6522762631621706E-2</v>
      </c>
      <c r="N19" s="408">
        <f t="shared" si="5"/>
        <v>8.6923175252460686E-3</v>
      </c>
      <c r="O19" s="409">
        <f t="shared" si="2"/>
        <v>2.5215080156867777E-2</v>
      </c>
      <c r="P19" s="285"/>
      <c r="Q19" s="277"/>
      <c r="R19" s="277"/>
      <c r="S19" s="277"/>
    </row>
    <row r="20" spans="1:19" x14ac:dyDescent="0.25">
      <c r="A20" s="280"/>
      <c r="B20" s="281"/>
      <c r="C20" s="263">
        <v>3304.120504</v>
      </c>
      <c r="D20" s="253" t="s">
        <v>72</v>
      </c>
      <c r="E20" s="261">
        <v>4532</v>
      </c>
      <c r="F20" s="255">
        <v>13.900039220164599</v>
      </c>
      <c r="G20" s="400">
        <v>0</v>
      </c>
      <c r="H20" s="406">
        <f t="shared" si="3"/>
        <v>1.5335436032838259E-3</v>
      </c>
      <c r="I20" s="262" t="s">
        <v>7</v>
      </c>
      <c r="J20" s="262" t="s">
        <v>8</v>
      </c>
      <c r="K20" s="259">
        <v>0.12669902912621361</v>
      </c>
      <c r="L20" s="280"/>
      <c r="M20" s="408">
        <f t="shared" si="4"/>
        <v>3.0670872065676519E-3</v>
      </c>
      <c r="N20" s="408">
        <f t="shared" si="5"/>
        <v>0</v>
      </c>
      <c r="O20" s="409">
        <f t="shared" si="2"/>
        <v>3.0670872065676519E-3</v>
      </c>
      <c r="P20" s="285"/>
      <c r="Q20" s="277"/>
      <c r="R20" s="277"/>
      <c r="S20" s="277"/>
    </row>
    <row r="21" spans="1:19" x14ac:dyDescent="0.25">
      <c r="A21" s="280"/>
      <c r="B21" s="281"/>
      <c r="C21" s="260">
        <v>3304.1206000000002</v>
      </c>
      <c r="D21" s="253" t="s">
        <v>73</v>
      </c>
      <c r="E21" s="261">
        <v>6224</v>
      </c>
      <c r="F21" s="255">
        <v>1173.3568703561982</v>
      </c>
      <c r="G21" s="399">
        <v>464</v>
      </c>
      <c r="H21" s="406">
        <f t="shared" si="3"/>
        <v>0.13153573829982312</v>
      </c>
      <c r="I21" s="262" t="s">
        <v>7</v>
      </c>
      <c r="J21" s="264" t="s">
        <v>7</v>
      </c>
      <c r="K21" s="259">
        <v>0.50530205655526994</v>
      </c>
      <c r="L21" s="280"/>
      <c r="M21" s="408">
        <f t="shared" si="4"/>
        <v>0.18852134806494186</v>
      </c>
      <c r="N21" s="408">
        <f t="shared" si="5"/>
        <v>7.4550128534704371E-2</v>
      </c>
      <c r="O21" s="409">
        <f t="shared" si="2"/>
        <v>0.26307147659964625</v>
      </c>
      <c r="P21" s="285"/>
      <c r="Q21" s="277"/>
      <c r="R21" s="277"/>
      <c r="S21" s="277"/>
    </row>
    <row r="22" spans="1:19" x14ac:dyDescent="0.25">
      <c r="A22" s="280"/>
      <c r="B22" s="281"/>
      <c r="C22" s="263">
        <v>3304.1301010000002</v>
      </c>
      <c r="D22" s="253" t="s">
        <v>74</v>
      </c>
      <c r="E22" s="261">
        <v>9068</v>
      </c>
      <c r="F22" s="255">
        <v>1399.8691121794598</v>
      </c>
      <c r="G22" s="399">
        <v>1040</v>
      </c>
      <c r="H22" s="406">
        <f t="shared" si="3"/>
        <v>0.13453182135969671</v>
      </c>
      <c r="I22" s="262" t="s">
        <v>7</v>
      </c>
      <c r="J22" s="262" t="s">
        <v>8</v>
      </c>
      <c r="K22" s="259">
        <v>0.4348588442876048</v>
      </c>
      <c r="L22" s="280"/>
      <c r="M22" s="408">
        <f t="shared" si="4"/>
        <v>0.15437462639826419</v>
      </c>
      <c r="N22" s="408">
        <f t="shared" si="5"/>
        <v>0.11468901632112924</v>
      </c>
      <c r="O22" s="409">
        <f t="shared" si="2"/>
        <v>0.26906364271939343</v>
      </c>
      <c r="P22" s="277"/>
      <c r="Q22" s="277"/>
      <c r="R22" s="277"/>
      <c r="S22" s="277"/>
    </row>
    <row r="23" spans="1:19" x14ac:dyDescent="0.25">
      <c r="A23" s="280"/>
      <c r="B23" s="278"/>
      <c r="C23" s="263">
        <v>3304.1301020000001</v>
      </c>
      <c r="D23" s="253" t="s">
        <v>75</v>
      </c>
      <c r="E23" s="261">
        <v>3181</v>
      </c>
      <c r="F23" s="255">
        <v>707.16215200327088</v>
      </c>
      <c r="G23" s="399">
        <v>528</v>
      </c>
      <c r="H23" s="406">
        <f t="shared" si="3"/>
        <v>0.19414683307187533</v>
      </c>
      <c r="I23" s="262" t="s">
        <v>7</v>
      </c>
      <c r="J23" s="262" t="s">
        <v>8</v>
      </c>
      <c r="K23" s="259">
        <v>0.18277271298333855</v>
      </c>
      <c r="L23" s="280"/>
      <c r="M23" s="408">
        <f t="shared" si="4"/>
        <v>0.22230812700511501</v>
      </c>
      <c r="N23" s="408">
        <f t="shared" si="5"/>
        <v>0.16598553913863565</v>
      </c>
      <c r="O23" s="409">
        <f t="shared" si="2"/>
        <v>0.38829366614375066</v>
      </c>
      <c r="P23" s="277"/>
      <c r="Q23" s="277"/>
      <c r="R23" s="277"/>
      <c r="S23" s="277"/>
    </row>
    <row r="24" spans="1:19" x14ac:dyDescent="0.25">
      <c r="A24" s="280"/>
      <c r="B24" s="278"/>
      <c r="C24" s="263">
        <v>3304.130103</v>
      </c>
      <c r="D24" s="253" t="s">
        <v>76</v>
      </c>
      <c r="E24" s="261">
        <v>8294</v>
      </c>
      <c r="F24" s="255">
        <v>697.54377701212388</v>
      </c>
      <c r="G24" s="400">
        <v>0</v>
      </c>
      <c r="H24" s="406">
        <f t="shared" si="3"/>
        <v>4.2051107849778384E-2</v>
      </c>
      <c r="I24" s="262" t="s">
        <v>7</v>
      </c>
      <c r="J24" s="262" t="s">
        <v>8</v>
      </c>
      <c r="K24" s="259">
        <v>0.12998553170966962</v>
      </c>
      <c r="L24" s="280"/>
      <c r="M24" s="408">
        <f t="shared" si="4"/>
        <v>8.4102215699556768E-2</v>
      </c>
      <c r="N24" s="408">
        <f t="shared" si="5"/>
        <v>0</v>
      </c>
      <c r="O24" s="409">
        <f t="shared" si="2"/>
        <v>8.4102215699556768E-2</v>
      </c>
      <c r="P24" s="277"/>
      <c r="Q24" s="277"/>
      <c r="R24" s="277"/>
      <c r="S24" s="277"/>
    </row>
    <row r="25" spans="1:19" x14ac:dyDescent="0.25">
      <c r="A25" s="280"/>
      <c r="B25" s="278"/>
      <c r="C25" s="263">
        <v>3304.1301050000002</v>
      </c>
      <c r="D25" s="253" t="s">
        <v>77</v>
      </c>
      <c r="E25" s="261">
        <v>7846</v>
      </c>
      <c r="F25" s="255">
        <v>475.9238694673092</v>
      </c>
      <c r="G25" s="399">
        <v>5</v>
      </c>
      <c r="H25" s="406">
        <f t="shared" si="3"/>
        <v>3.0647710264294494E-2</v>
      </c>
      <c r="I25" s="262" t="s">
        <v>8</v>
      </c>
      <c r="J25" s="262" t="s">
        <v>8</v>
      </c>
      <c r="K25" s="259">
        <v>0.16867193474381853</v>
      </c>
      <c r="L25" s="280"/>
      <c r="M25" s="408">
        <f t="shared" si="4"/>
        <v>6.0658153131189038E-2</v>
      </c>
      <c r="N25" s="408">
        <f t="shared" si="5"/>
        <v>6.3726739739994906E-4</v>
      </c>
      <c r="O25" s="409">
        <f t="shared" si="2"/>
        <v>6.1295420528588988E-2</v>
      </c>
      <c r="P25" s="277"/>
      <c r="Q25" s="277"/>
      <c r="R25" s="277"/>
      <c r="S25" s="277"/>
    </row>
    <row r="26" spans="1:19" x14ac:dyDescent="0.25">
      <c r="A26" s="280"/>
      <c r="B26" s="278"/>
      <c r="C26" s="263">
        <v>3304.1302009999999</v>
      </c>
      <c r="D26" s="253" t="s">
        <v>78</v>
      </c>
      <c r="E26" s="261">
        <v>8399</v>
      </c>
      <c r="F26" s="255">
        <v>1547.7497616211376</v>
      </c>
      <c r="G26" s="399">
        <v>187</v>
      </c>
      <c r="H26" s="406">
        <f t="shared" si="3"/>
        <v>0.10327120857370745</v>
      </c>
      <c r="I26" s="262" t="s">
        <v>7</v>
      </c>
      <c r="J26" s="262" t="s">
        <v>8</v>
      </c>
      <c r="K26" s="259">
        <v>0.2616621026312656</v>
      </c>
      <c r="L26" s="280"/>
      <c r="M26" s="408">
        <f t="shared" si="4"/>
        <v>0.18427786184321202</v>
      </c>
      <c r="N26" s="408">
        <f t="shared" si="5"/>
        <v>2.226455530420288E-2</v>
      </c>
      <c r="O26" s="409">
        <f t="shared" si="2"/>
        <v>0.20654241714741489</v>
      </c>
      <c r="P26" s="277"/>
      <c r="Q26" s="277"/>
      <c r="R26" s="277"/>
      <c r="S26" s="277"/>
    </row>
    <row r="27" spans="1:19" x14ac:dyDescent="0.25">
      <c r="A27" s="280"/>
      <c r="B27" s="278"/>
      <c r="C27" s="263">
        <v>3304.130204</v>
      </c>
      <c r="D27" s="253" t="s">
        <v>79</v>
      </c>
      <c r="E27" s="261">
        <v>7288</v>
      </c>
      <c r="F27" s="255">
        <v>87.141558683476475</v>
      </c>
      <c r="G27" s="400">
        <v>0</v>
      </c>
      <c r="H27" s="406">
        <f t="shared" si="3"/>
        <v>5.9784274618191876E-3</v>
      </c>
      <c r="I27" s="262" t="s">
        <v>7</v>
      </c>
      <c r="J27" s="262" t="s">
        <v>8</v>
      </c>
      <c r="K27" s="259">
        <v>3.8789791437980239E-2</v>
      </c>
      <c r="L27" s="280"/>
      <c r="M27" s="408">
        <f t="shared" si="4"/>
        <v>1.1956854923638375E-2</v>
      </c>
      <c r="N27" s="408">
        <f t="shared" si="5"/>
        <v>0</v>
      </c>
      <c r="O27" s="409">
        <f t="shared" si="2"/>
        <v>1.1956854923638375E-2</v>
      </c>
      <c r="P27" s="277"/>
      <c r="Q27" s="277"/>
      <c r="R27" s="277"/>
      <c r="S27" s="277"/>
    </row>
    <row r="28" spans="1:19" x14ac:dyDescent="0.25">
      <c r="A28" s="280"/>
      <c r="B28" s="278"/>
      <c r="C28" s="263">
        <v>3304.200002</v>
      </c>
      <c r="D28" s="253" t="s">
        <v>80</v>
      </c>
      <c r="E28" s="261">
        <v>5894</v>
      </c>
      <c r="F28" s="255">
        <v>163.6819796028</v>
      </c>
      <c r="G28" s="399">
        <v>50</v>
      </c>
      <c r="H28" s="406">
        <f t="shared" si="3"/>
        <v>1.8127076654462164E-2</v>
      </c>
      <c r="I28" s="262" t="s">
        <v>8</v>
      </c>
      <c r="J28" s="262" t="s">
        <v>8</v>
      </c>
      <c r="K28" s="259">
        <v>0.18191381065490331</v>
      </c>
      <c r="L28" s="280"/>
      <c r="M28" s="408">
        <f t="shared" si="4"/>
        <v>2.7770950051374279E-2</v>
      </c>
      <c r="N28" s="408">
        <f t="shared" si="5"/>
        <v>8.4832032575500507E-3</v>
      </c>
      <c r="O28" s="409">
        <f t="shared" si="2"/>
        <v>3.6254153308924328E-2</v>
      </c>
      <c r="P28" s="277"/>
      <c r="Q28" s="277"/>
      <c r="R28" s="277"/>
      <c r="S28" s="277"/>
    </row>
    <row r="29" spans="1:19" x14ac:dyDescent="0.25">
      <c r="A29" s="280"/>
      <c r="B29" s="278"/>
      <c r="C29" s="263">
        <v>3304.2000029999999</v>
      </c>
      <c r="D29" s="253" t="s">
        <v>81</v>
      </c>
      <c r="E29" s="261">
        <v>4605</v>
      </c>
      <c r="F29" s="255">
        <v>9.9999999999999995E-7</v>
      </c>
      <c r="G29" s="400">
        <v>0</v>
      </c>
      <c r="H29" s="406">
        <f t="shared" si="3"/>
        <v>1.0857763300760043E-10</v>
      </c>
      <c r="I29" s="262" t="s">
        <v>8</v>
      </c>
      <c r="J29" s="262" t="s">
        <v>8</v>
      </c>
      <c r="K29" s="259">
        <v>0.17991313789359392</v>
      </c>
      <c r="L29" s="280"/>
      <c r="M29" s="408">
        <f t="shared" si="4"/>
        <v>2.1715526601520086E-10</v>
      </c>
      <c r="N29" s="408">
        <f t="shared" si="5"/>
        <v>0</v>
      </c>
      <c r="O29" s="409">
        <f t="shared" si="2"/>
        <v>2.1715526601520086E-10</v>
      </c>
      <c r="P29" s="277"/>
      <c r="Q29" s="277"/>
      <c r="R29" s="277"/>
      <c r="S29" s="277"/>
    </row>
    <row r="30" spans="1:19" x14ac:dyDescent="0.25">
      <c r="A30" s="280"/>
      <c r="B30" s="278"/>
      <c r="C30" s="263">
        <v>3304.2000039999998</v>
      </c>
      <c r="D30" s="253" t="s">
        <v>82</v>
      </c>
      <c r="E30" s="261">
        <v>7473</v>
      </c>
      <c r="F30" s="255">
        <v>445.19299889692724</v>
      </c>
      <c r="G30" s="399">
        <v>198</v>
      </c>
      <c r="H30" s="406">
        <f t="shared" si="3"/>
        <v>4.3034457306097097E-2</v>
      </c>
      <c r="I30" s="262" t="s">
        <v>8</v>
      </c>
      <c r="J30" s="262" t="s">
        <v>8</v>
      </c>
      <c r="K30" s="259">
        <v>0.63452428743476519</v>
      </c>
      <c r="L30" s="280"/>
      <c r="M30" s="408">
        <f t="shared" si="4"/>
        <v>5.9573531232025592E-2</v>
      </c>
      <c r="N30" s="408">
        <f t="shared" si="5"/>
        <v>2.6495383380168606E-2</v>
      </c>
      <c r="O30" s="409">
        <f t="shared" si="2"/>
        <v>8.6068914612194194E-2</v>
      </c>
      <c r="P30" s="277"/>
      <c r="Q30" s="277"/>
      <c r="R30" s="277"/>
      <c r="S30" s="277"/>
    </row>
    <row r="31" spans="1:19" x14ac:dyDescent="0.25">
      <c r="A31" s="280"/>
      <c r="B31" s="278"/>
      <c r="C31" s="263">
        <v>3305.100101</v>
      </c>
      <c r="D31" s="253" t="s">
        <v>83</v>
      </c>
      <c r="E31" s="261">
        <v>4877</v>
      </c>
      <c r="F31" s="255">
        <v>1435.5590271857423</v>
      </c>
      <c r="G31" s="399">
        <v>324</v>
      </c>
      <c r="H31" s="406">
        <f t="shared" si="3"/>
        <v>0.18039358490729362</v>
      </c>
      <c r="I31" s="262" t="s">
        <v>8</v>
      </c>
      <c r="J31" s="262" t="s">
        <v>8</v>
      </c>
      <c r="K31" s="259">
        <v>0.51757227803977857</v>
      </c>
      <c r="L31" s="280"/>
      <c r="M31" s="408">
        <f t="shared" si="4"/>
        <v>0.29435288644366253</v>
      </c>
      <c r="N31" s="408">
        <f t="shared" si="5"/>
        <v>6.6434283370924746E-2</v>
      </c>
      <c r="O31" s="409">
        <f t="shared" si="2"/>
        <v>0.36078716981458725</v>
      </c>
      <c r="P31" s="277"/>
      <c r="Q31" s="277"/>
      <c r="R31" s="277"/>
      <c r="S31" s="277"/>
    </row>
    <row r="32" spans="1:19" x14ac:dyDescent="0.25">
      <c r="A32" s="280"/>
      <c r="B32" s="278"/>
      <c r="C32" s="263">
        <v>3305.1001019999999</v>
      </c>
      <c r="D32" s="253" t="s">
        <v>84</v>
      </c>
      <c r="E32" s="261">
        <v>6968</v>
      </c>
      <c r="F32" s="255">
        <v>2029.2945905468152</v>
      </c>
      <c r="G32" s="399">
        <v>463</v>
      </c>
      <c r="H32" s="406">
        <f t="shared" si="3"/>
        <v>0.17883859002201602</v>
      </c>
      <c r="I32" s="262" t="s">
        <v>7</v>
      </c>
      <c r="J32" s="262" t="s">
        <v>7</v>
      </c>
      <c r="K32" s="259">
        <v>0.39497703788748562</v>
      </c>
      <c r="L32" s="280"/>
      <c r="M32" s="408">
        <f t="shared" si="4"/>
        <v>0.29123056695562788</v>
      </c>
      <c r="N32" s="408">
        <f t="shared" si="5"/>
        <v>6.6446613088404133E-2</v>
      </c>
      <c r="O32" s="409">
        <f t="shared" si="2"/>
        <v>0.35767718004403204</v>
      </c>
      <c r="P32" s="277"/>
      <c r="Q32" s="277"/>
      <c r="R32" s="277"/>
      <c r="S32" s="277"/>
    </row>
    <row r="33" spans="1:19" x14ac:dyDescent="0.25">
      <c r="A33" s="277"/>
      <c r="B33" s="278"/>
      <c r="C33" s="265">
        <v>3305.1003019999998</v>
      </c>
      <c r="D33" s="253" t="s">
        <v>100</v>
      </c>
      <c r="E33" s="266">
        <v>10253</v>
      </c>
      <c r="F33" s="255">
        <v>1314.5229740221432</v>
      </c>
      <c r="G33" s="399">
        <v>321</v>
      </c>
      <c r="H33" s="406">
        <f t="shared" si="3"/>
        <v>7.9758264606561158E-2</v>
      </c>
      <c r="I33" s="267" t="s">
        <v>8</v>
      </c>
      <c r="J33" s="267" t="s">
        <v>8</v>
      </c>
      <c r="K33" s="259">
        <v>0.15141909684970253</v>
      </c>
      <c r="L33" s="280"/>
      <c r="M33" s="408">
        <f t="shared" si="4"/>
        <v>0.12820861933308722</v>
      </c>
      <c r="N33" s="408">
        <f t="shared" si="5"/>
        <v>3.1307909880035109E-2</v>
      </c>
      <c r="O33" s="409">
        <f t="shared" si="2"/>
        <v>0.15951652921312232</v>
      </c>
      <c r="P33" s="277"/>
      <c r="Q33" s="277"/>
      <c r="R33" s="277"/>
      <c r="S33" s="277"/>
    </row>
    <row r="34" spans="1:19" x14ac:dyDescent="0.25">
      <c r="A34" s="277"/>
      <c r="B34" s="278"/>
      <c r="C34" s="265">
        <v>3305.1003030000002</v>
      </c>
      <c r="D34" s="253" t="s">
        <v>101</v>
      </c>
      <c r="E34" s="266">
        <v>9120</v>
      </c>
      <c r="F34" s="255">
        <v>3.1942802459699999</v>
      </c>
      <c r="G34" s="400">
        <v>0</v>
      </c>
      <c r="H34" s="406">
        <f t="shared" si="3"/>
        <v>1.7512501348519738E-4</v>
      </c>
      <c r="I34" s="267" t="s">
        <v>8</v>
      </c>
      <c r="J34" s="267" t="s">
        <v>8</v>
      </c>
      <c r="K34" s="259">
        <v>6.951754385964912E-3</v>
      </c>
      <c r="L34" s="280"/>
      <c r="M34" s="408">
        <f t="shared" si="4"/>
        <v>3.5025002697039475E-4</v>
      </c>
      <c r="N34" s="408">
        <f t="shared" si="5"/>
        <v>0</v>
      </c>
      <c r="O34" s="409">
        <f t="shared" si="2"/>
        <v>3.5025002697039475E-4</v>
      </c>
      <c r="P34" s="277"/>
      <c r="Q34" s="277"/>
      <c r="R34" s="277"/>
      <c r="S34" s="277"/>
    </row>
    <row r="35" spans="1:19" x14ac:dyDescent="0.25">
      <c r="A35" s="280"/>
      <c r="B35" s="278"/>
      <c r="C35" s="260">
        <v>3305.1003999999998</v>
      </c>
      <c r="D35" s="253" t="s">
        <v>85</v>
      </c>
      <c r="E35" s="261">
        <v>5045</v>
      </c>
      <c r="F35" s="255">
        <v>273.40304253917998</v>
      </c>
      <c r="G35" s="400">
        <v>0</v>
      </c>
      <c r="H35" s="406">
        <f t="shared" si="3"/>
        <v>2.7096436326975219E-2</v>
      </c>
      <c r="I35" s="262" t="s">
        <v>8</v>
      </c>
      <c r="J35" s="264" t="s">
        <v>8</v>
      </c>
      <c r="K35" s="259" t="s">
        <v>53</v>
      </c>
      <c r="L35" s="280"/>
      <c r="M35" s="408">
        <f t="shared" si="4"/>
        <v>5.4192872653950439E-2</v>
      </c>
      <c r="N35" s="408">
        <f t="shared" si="5"/>
        <v>0</v>
      </c>
      <c r="O35" s="409">
        <f t="shared" si="2"/>
        <v>5.4192872653950439E-2</v>
      </c>
      <c r="P35" s="277"/>
      <c r="Q35" s="277"/>
      <c r="R35" s="277"/>
      <c r="S35" s="277"/>
    </row>
    <row r="36" spans="1:19" x14ac:dyDescent="0.25">
      <c r="A36" s="280"/>
      <c r="B36" s="278"/>
      <c r="C36" s="263">
        <v>3305.2001049999999</v>
      </c>
      <c r="D36" s="253" t="s">
        <v>86</v>
      </c>
      <c r="E36" s="261">
        <v>8986</v>
      </c>
      <c r="F36" s="255">
        <v>28.406286593499999</v>
      </c>
      <c r="G36" s="400">
        <v>0</v>
      </c>
      <c r="H36" s="406">
        <f t="shared" si="3"/>
        <v>1.5805857218729135E-3</v>
      </c>
      <c r="I36" s="262" t="s">
        <v>8</v>
      </c>
      <c r="J36" s="262" t="s">
        <v>8</v>
      </c>
      <c r="K36" s="259" t="s">
        <v>53</v>
      </c>
      <c r="L36" s="280"/>
      <c r="M36" s="408">
        <f t="shared" si="4"/>
        <v>3.1611714437458269E-3</v>
      </c>
      <c r="N36" s="408">
        <f t="shared" si="5"/>
        <v>0</v>
      </c>
      <c r="O36" s="409">
        <f t="shared" si="2"/>
        <v>3.1611714437458269E-3</v>
      </c>
      <c r="P36" s="277"/>
      <c r="Q36" s="277"/>
      <c r="R36" s="277"/>
      <c r="S36" s="277"/>
    </row>
    <row r="37" spans="1:19" x14ac:dyDescent="0.25">
      <c r="A37" s="280"/>
      <c r="B37" s="278"/>
      <c r="C37" s="263">
        <v>3305.200202</v>
      </c>
      <c r="D37" s="253" t="s">
        <v>87</v>
      </c>
      <c r="E37" s="261">
        <v>5953</v>
      </c>
      <c r="F37" s="255">
        <v>610.01391223019391</v>
      </c>
      <c r="G37" s="399">
        <v>535</v>
      </c>
      <c r="H37" s="406">
        <f t="shared" si="3"/>
        <v>9.6171166825986393E-2</v>
      </c>
      <c r="I37" s="262" t="s">
        <v>8</v>
      </c>
      <c r="J37" s="262" t="s">
        <v>8</v>
      </c>
      <c r="K37" s="259" t="s">
        <v>53</v>
      </c>
      <c r="L37" s="280"/>
      <c r="M37" s="408">
        <f t="shared" si="4"/>
        <v>0.10247168019993179</v>
      </c>
      <c r="N37" s="408">
        <f t="shared" si="5"/>
        <v>8.9870653452040983E-2</v>
      </c>
      <c r="O37" s="409">
        <f t="shared" si="2"/>
        <v>0.19234233365197279</v>
      </c>
      <c r="P37" s="277"/>
      <c r="Q37" s="277"/>
      <c r="R37" s="277"/>
      <c r="S37" s="277"/>
    </row>
    <row r="38" spans="1:19" x14ac:dyDescent="0.25">
      <c r="A38" s="280"/>
      <c r="B38" s="278"/>
      <c r="C38" s="252">
        <v>3305.2003009999999</v>
      </c>
      <c r="D38" s="253" t="s">
        <v>88</v>
      </c>
      <c r="E38" s="254">
        <v>6895</v>
      </c>
      <c r="F38" s="255">
        <v>1074.9997909133215</v>
      </c>
      <c r="G38" s="400">
        <v>0</v>
      </c>
      <c r="H38" s="406">
        <f t="shared" si="3"/>
        <v>7.7955024721778204E-2</v>
      </c>
      <c r="I38" s="256" t="s">
        <v>8</v>
      </c>
      <c r="J38" s="256" t="s">
        <v>8</v>
      </c>
      <c r="K38" s="259">
        <v>8.0236403190717911E-2</v>
      </c>
      <c r="L38" s="280"/>
      <c r="M38" s="408">
        <f t="shared" si="4"/>
        <v>0.15591004944355641</v>
      </c>
      <c r="N38" s="408">
        <f t="shared" si="5"/>
        <v>0</v>
      </c>
      <c r="O38" s="409">
        <f t="shared" si="2"/>
        <v>0.15591004944355641</v>
      </c>
      <c r="P38" s="277"/>
      <c r="Q38" s="277"/>
      <c r="R38" s="277"/>
      <c r="S38" s="277"/>
    </row>
    <row r="39" spans="1:19" ht="15.75" thickBot="1" x14ac:dyDescent="0.3">
      <c r="A39" s="282"/>
      <c r="B39" s="283"/>
      <c r="C39" s="268">
        <v>3305.2003030000001</v>
      </c>
      <c r="D39" s="269" t="s">
        <v>89</v>
      </c>
      <c r="E39" s="270">
        <v>6499</v>
      </c>
      <c r="F39" s="271">
        <v>2013.7323406061637</v>
      </c>
      <c r="G39" s="401">
        <v>0</v>
      </c>
      <c r="H39" s="407">
        <f t="shared" si="3"/>
        <v>0.15492632255779071</v>
      </c>
      <c r="I39" s="272" t="s">
        <v>8</v>
      </c>
      <c r="J39" s="272" t="s">
        <v>8</v>
      </c>
      <c r="K39" s="273">
        <v>9.0229266040929377E-3</v>
      </c>
      <c r="L39" s="277"/>
      <c r="M39" s="408">
        <f t="shared" si="4"/>
        <v>0.30985264511558142</v>
      </c>
      <c r="N39" s="408">
        <f t="shared" si="5"/>
        <v>0</v>
      </c>
      <c r="O39" s="409">
        <f t="shared" si="2"/>
        <v>0.30985264511558142</v>
      </c>
      <c r="P39" s="277"/>
      <c r="Q39" s="277"/>
      <c r="R39" s="277"/>
      <c r="S39" s="277"/>
    </row>
    <row r="40" spans="1:19" x14ac:dyDescent="0.25">
      <c r="A40" s="277"/>
      <c r="B40" s="277"/>
      <c r="C40" s="283"/>
      <c r="D40" s="283"/>
      <c r="E40" s="286"/>
      <c r="F40" s="287">
        <f>SUM(F3:F39)</f>
        <v>27800.944174272365</v>
      </c>
      <c r="G40" s="402">
        <f>SUM(G3:G39)</f>
        <v>7566</v>
      </c>
      <c r="H40" s="402"/>
      <c r="I40" s="277"/>
      <c r="J40" s="277"/>
      <c r="K40" s="284"/>
      <c r="L40" s="277"/>
      <c r="M40" s="277"/>
      <c r="N40" s="280"/>
      <c r="O40" s="285"/>
      <c r="P40" s="277"/>
      <c r="Q40" s="277"/>
      <c r="R40" s="277"/>
      <c r="S40" s="277"/>
    </row>
    <row r="41" spans="1:19" x14ac:dyDescent="0.25">
      <c r="A41" s="277"/>
      <c r="B41" s="277"/>
      <c r="C41" s="277"/>
      <c r="D41" s="283"/>
      <c r="E41" s="277"/>
      <c r="F41" s="277"/>
      <c r="G41" s="277"/>
      <c r="H41" s="277"/>
      <c r="I41" s="277"/>
      <c r="J41" s="277"/>
      <c r="K41" s="284"/>
      <c r="L41" s="277"/>
      <c r="M41"/>
      <c r="N41" s="207"/>
      <c r="O41" s="206"/>
    </row>
    <row r="42" spans="1:19" x14ac:dyDescent="0.25">
      <c r="B42" s="277"/>
      <c r="C42" s="283"/>
      <c r="D42" s="283"/>
      <c r="E42" s="277"/>
      <c r="F42" s="277"/>
      <c r="G42" s="277"/>
      <c r="H42" s="277"/>
      <c r="I42" s="277"/>
      <c r="J42" s="277"/>
      <c r="K42" s="284"/>
      <c r="L42" s="277"/>
      <c r="M42"/>
      <c r="N42" s="207"/>
      <c r="O42" s="206"/>
    </row>
    <row r="43" spans="1:19" x14ac:dyDescent="0.25">
      <c r="B43" s="277"/>
      <c r="C43" s="283"/>
      <c r="D43" s="283"/>
      <c r="E43" s="277"/>
      <c r="F43" s="277"/>
      <c r="G43" s="277"/>
      <c r="H43" s="277"/>
      <c r="I43" s="277"/>
      <c r="J43" s="277"/>
      <c r="K43" s="284"/>
      <c r="L43" s="277"/>
      <c r="M43"/>
      <c r="N43" s="207"/>
      <c r="O43" s="206"/>
    </row>
    <row r="44" spans="1:19" x14ac:dyDescent="0.25">
      <c r="B44" s="277"/>
      <c r="C44" s="283"/>
      <c r="D44" s="283"/>
      <c r="E44" s="277"/>
      <c r="F44" s="277"/>
      <c r="G44" s="277"/>
      <c r="H44" s="277"/>
      <c r="I44" s="277"/>
      <c r="J44" s="277"/>
      <c r="K44" s="284"/>
      <c r="L44" s="277"/>
      <c r="M44"/>
      <c r="N44" s="207"/>
      <c r="O44" s="206"/>
    </row>
    <row r="45" spans="1:19" x14ac:dyDescent="0.25">
      <c r="K45" s="11"/>
      <c r="L45"/>
      <c r="M45"/>
      <c r="N45" s="207"/>
      <c r="O45" s="206"/>
    </row>
    <row r="46" spans="1:19" x14ac:dyDescent="0.25">
      <c r="K46" s="11"/>
      <c r="L46"/>
      <c r="M46"/>
      <c r="N46" s="207"/>
      <c r="O46" s="206"/>
    </row>
    <row r="47" spans="1:19" x14ac:dyDescent="0.25">
      <c r="K47" s="11"/>
      <c r="L47"/>
      <c r="M47"/>
      <c r="N47" s="207"/>
      <c r="O47" s="206"/>
    </row>
    <row r="48" spans="1:19" x14ac:dyDescent="0.25">
      <c r="K48" s="11"/>
      <c r="L48"/>
      <c r="M48"/>
      <c r="N48" s="207"/>
      <c r="O48" s="206"/>
    </row>
  </sheetData>
  <sheetProtection password="92A2" sheet="1" objects="1" scenarios="1"/>
  <pageMargins left="0.7" right="0.7" top="0.75" bottom="0.75" header="0.3" footer="0.3"/>
  <pageSetup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10"/>
  <sheetViews>
    <sheetView showGridLines="0" zoomScale="90" zoomScaleNormal="90" workbookViewId="0">
      <selection activeCell="J3" sqref="J3:J7"/>
    </sheetView>
  </sheetViews>
  <sheetFormatPr defaultRowHeight="15" x14ac:dyDescent="0.25"/>
  <cols>
    <col min="1" max="1" width="3" customWidth="1"/>
    <col min="2" max="2" width="10.28515625" style="306" customWidth="1"/>
    <col min="3" max="3" width="12.7109375" style="306" customWidth="1"/>
    <col min="4" max="4" width="9.140625" style="306"/>
    <col min="5" max="5" width="9.85546875" style="306" customWidth="1"/>
    <col min="6" max="6" width="10.7109375" style="306" customWidth="1"/>
    <col min="7" max="7" width="12.28515625" style="306" customWidth="1"/>
    <col min="8" max="8" width="21.28515625" style="306" customWidth="1"/>
    <col min="9" max="9" width="19.5703125" style="306" customWidth="1"/>
    <col min="10" max="10" width="14.7109375" style="306" customWidth="1"/>
    <col min="11" max="11" width="15.42578125" customWidth="1"/>
    <col min="12" max="12" width="3.5703125" customWidth="1"/>
    <col min="13" max="13" width="9.140625" customWidth="1"/>
  </cols>
  <sheetData>
    <row r="1" spans="2:11" x14ac:dyDescent="0.25">
      <c r="B1" s="307"/>
      <c r="C1" s="307"/>
      <c r="D1" s="307"/>
      <c r="E1" s="307"/>
      <c r="F1" s="307"/>
      <c r="G1" s="307"/>
      <c r="H1" s="307"/>
      <c r="I1" s="307"/>
      <c r="J1" s="307"/>
    </row>
    <row r="2" spans="2:11" x14ac:dyDescent="0.25">
      <c r="B2" s="330" t="s">
        <v>173</v>
      </c>
      <c r="C2" s="330" t="s">
        <v>172</v>
      </c>
      <c r="D2" s="331" t="s">
        <v>171</v>
      </c>
      <c r="E2" s="331" t="s">
        <v>176</v>
      </c>
      <c r="F2" s="331" t="s">
        <v>177</v>
      </c>
      <c r="G2" s="332" t="s">
        <v>174</v>
      </c>
      <c r="H2" s="331" t="s">
        <v>206</v>
      </c>
      <c r="I2" s="331" t="s">
        <v>254</v>
      </c>
      <c r="J2" s="331" t="s">
        <v>175</v>
      </c>
      <c r="K2" s="331" t="s">
        <v>195</v>
      </c>
    </row>
    <row r="3" spans="2:11" x14ac:dyDescent="0.25">
      <c r="B3" s="306" t="s">
        <v>170</v>
      </c>
      <c r="C3" s="306" t="s">
        <v>169</v>
      </c>
      <c r="D3" s="310" t="s">
        <v>196</v>
      </c>
      <c r="E3" s="306">
        <v>38.152299999999997</v>
      </c>
      <c r="F3" s="306">
        <v>120.3698</v>
      </c>
      <c r="G3" s="308">
        <v>1</v>
      </c>
      <c r="H3" s="310" t="s">
        <v>125</v>
      </c>
      <c r="I3" s="310" t="s">
        <v>203</v>
      </c>
      <c r="J3" s="309"/>
      <c r="K3" s="309"/>
    </row>
    <row r="4" spans="2:11" x14ac:dyDescent="0.25">
      <c r="B4" s="306" t="s">
        <v>170</v>
      </c>
      <c r="C4" s="306" t="s">
        <v>169</v>
      </c>
      <c r="D4" s="310" t="s">
        <v>197</v>
      </c>
      <c r="E4" s="308" t="s">
        <v>53</v>
      </c>
      <c r="F4" s="308" t="s">
        <v>53</v>
      </c>
      <c r="G4" s="308" t="s">
        <v>53</v>
      </c>
      <c r="H4" s="310" t="s">
        <v>207</v>
      </c>
      <c r="I4" s="310" t="s">
        <v>208</v>
      </c>
      <c r="J4" s="309"/>
      <c r="K4" s="329"/>
    </row>
    <row r="5" spans="2:11" x14ac:dyDescent="0.25">
      <c r="B5" s="306" t="s">
        <v>170</v>
      </c>
      <c r="C5" s="306" t="s">
        <v>169</v>
      </c>
      <c r="D5" s="310" t="s">
        <v>198</v>
      </c>
      <c r="E5" s="306">
        <v>38.1569</v>
      </c>
      <c r="F5" s="310">
        <v>120.3694</v>
      </c>
      <c r="G5" s="308">
        <v>2</v>
      </c>
      <c r="H5" s="310" t="s">
        <v>202</v>
      </c>
      <c r="I5" s="310" t="s">
        <v>208</v>
      </c>
      <c r="J5" s="309"/>
      <c r="K5" s="329"/>
    </row>
    <row r="6" spans="2:11" x14ac:dyDescent="0.25">
      <c r="B6" s="306" t="s">
        <v>170</v>
      </c>
      <c r="C6" s="306" t="s">
        <v>169</v>
      </c>
      <c r="D6" s="310" t="s">
        <v>199</v>
      </c>
      <c r="E6" s="308" t="s">
        <v>53</v>
      </c>
      <c r="F6" s="308" t="s">
        <v>53</v>
      </c>
      <c r="G6" s="308" t="s">
        <v>53</v>
      </c>
      <c r="H6" s="310" t="s">
        <v>201</v>
      </c>
      <c r="I6" s="310" t="s">
        <v>205</v>
      </c>
      <c r="J6" s="309"/>
      <c r="K6" s="309"/>
    </row>
    <row r="7" spans="2:11" x14ac:dyDescent="0.25">
      <c r="B7" s="306" t="s">
        <v>170</v>
      </c>
      <c r="C7" s="306" t="s">
        <v>169</v>
      </c>
      <c r="D7" s="310" t="s">
        <v>200</v>
      </c>
      <c r="E7" s="308" t="s">
        <v>53</v>
      </c>
      <c r="F7" s="308" t="s">
        <v>53</v>
      </c>
      <c r="G7" s="308" t="s">
        <v>53</v>
      </c>
      <c r="H7" s="310" t="s">
        <v>201</v>
      </c>
      <c r="I7" s="310" t="s">
        <v>208</v>
      </c>
      <c r="J7" s="309"/>
      <c r="K7" s="329"/>
    </row>
    <row r="8" spans="2:11" x14ac:dyDescent="0.25">
      <c r="G8" s="308"/>
      <c r="K8" s="306"/>
    </row>
    <row r="9" spans="2:11" x14ac:dyDescent="0.25">
      <c r="G9" s="308"/>
      <c r="K9" s="306"/>
    </row>
    <row r="10" spans="2:11" x14ac:dyDescent="0.25">
      <c r="G10" s="308"/>
      <c r="K10" s="306"/>
    </row>
    <row r="11" spans="2:11" x14ac:dyDescent="0.25">
      <c r="G11" s="308"/>
      <c r="K11" s="306"/>
    </row>
    <row r="12" spans="2:11" x14ac:dyDescent="0.25">
      <c r="G12" s="308"/>
      <c r="K12" s="306"/>
    </row>
    <row r="13" spans="2:11" x14ac:dyDescent="0.25">
      <c r="G13" s="308"/>
      <c r="K13" s="306"/>
    </row>
    <row r="14" spans="2:11" x14ac:dyDescent="0.25">
      <c r="K14" s="306"/>
    </row>
    <row r="15" spans="2:11" x14ac:dyDescent="0.25">
      <c r="K15" s="306"/>
    </row>
    <row r="16" spans="2:11" x14ac:dyDescent="0.25">
      <c r="K16" s="306"/>
    </row>
    <row r="17" spans="11:11" x14ac:dyDescent="0.25">
      <c r="K17" s="306"/>
    </row>
    <row r="18" spans="11:11" x14ac:dyDescent="0.25">
      <c r="K18" s="306"/>
    </row>
    <row r="19" spans="11:11" x14ac:dyDescent="0.25">
      <c r="K19" s="306"/>
    </row>
    <row r="20" spans="11:11" ht="14.45" x14ac:dyDescent="0.3">
      <c r="K20" s="306"/>
    </row>
    <row r="21" spans="11:11" x14ac:dyDescent="0.25">
      <c r="K21" s="306"/>
    </row>
    <row r="22" spans="11:11" x14ac:dyDescent="0.25">
      <c r="K22" s="306"/>
    </row>
    <row r="23" spans="11:11" x14ac:dyDescent="0.25">
      <c r="K23" s="306"/>
    </row>
    <row r="24" spans="11:11" x14ac:dyDescent="0.25">
      <c r="K24" s="306"/>
    </row>
    <row r="25" spans="11:11" x14ac:dyDescent="0.25">
      <c r="K25" s="306"/>
    </row>
    <row r="26" spans="11:11" x14ac:dyDescent="0.25">
      <c r="K26" s="306"/>
    </row>
    <row r="27" spans="11:11" x14ac:dyDescent="0.25">
      <c r="K27" s="306"/>
    </row>
    <row r="28" spans="11:11" x14ac:dyDescent="0.25">
      <c r="K28" s="306"/>
    </row>
    <row r="29" spans="11:11" x14ac:dyDescent="0.25">
      <c r="K29" s="306"/>
    </row>
    <row r="30" spans="11:11" x14ac:dyDescent="0.25">
      <c r="K30" s="306"/>
    </row>
    <row r="31" spans="11:11" x14ac:dyDescent="0.25">
      <c r="K31" s="306"/>
    </row>
    <row r="32" spans="11:11" x14ac:dyDescent="0.25">
      <c r="K32" s="306"/>
    </row>
    <row r="33" spans="11:11" x14ac:dyDescent="0.25">
      <c r="K33" s="306"/>
    </row>
    <row r="34" spans="11:11" x14ac:dyDescent="0.25">
      <c r="K34" s="306"/>
    </row>
    <row r="35" spans="11:11" x14ac:dyDescent="0.25">
      <c r="K35" s="306"/>
    </row>
    <row r="36" spans="11:11" x14ac:dyDescent="0.25">
      <c r="K36" s="306"/>
    </row>
    <row r="37" spans="11:11" x14ac:dyDescent="0.25">
      <c r="K37" s="306"/>
    </row>
    <row r="38" spans="11:11" x14ac:dyDescent="0.25">
      <c r="K38" s="306"/>
    </row>
    <row r="39" spans="11:11" x14ac:dyDescent="0.25">
      <c r="K39" s="306"/>
    </row>
    <row r="40" spans="11:11" x14ac:dyDescent="0.25">
      <c r="K40" s="306"/>
    </row>
    <row r="41" spans="11:11" x14ac:dyDescent="0.25">
      <c r="K41" s="306"/>
    </row>
    <row r="42" spans="11:11" x14ac:dyDescent="0.25">
      <c r="K42" s="306"/>
    </row>
    <row r="43" spans="11:11" x14ac:dyDescent="0.25">
      <c r="K43" s="306"/>
    </row>
    <row r="44" spans="11:11" x14ac:dyDescent="0.25">
      <c r="K44" s="306"/>
    </row>
    <row r="45" spans="11:11" x14ac:dyDescent="0.25">
      <c r="K45" s="306"/>
    </row>
    <row r="46" spans="11:11" x14ac:dyDescent="0.25">
      <c r="K46" s="306"/>
    </row>
    <row r="47" spans="11:11" x14ac:dyDescent="0.25">
      <c r="K47" s="306"/>
    </row>
    <row r="48" spans="11:11" x14ac:dyDescent="0.25">
      <c r="K48" s="306"/>
    </row>
    <row r="49" spans="11:11" x14ac:dyDescent="0.25">
      <c r="K49" s="306"/>
    </row>
    <row r="50" spans="11:11" x14ac:dyDescent="0.25">
      <c r="K50" s="306"/>
    </row>
    <row r="51" spans="11:11" x14ac:dyDescent="0.25">
      <c r="K51" s="306"/>
    </row>
    <row r="52" spans="11:11" x14ac:dyDescent="0.25">
      <c r="K52" s="306"/>
    </row>
    <row r="53" spans="11:11" x14ac:dyDescent="0.25">
      <c r="K53" s="306"/>
    </row>
    <row r="54" spans="11:11" x14ac:dyDescent="0.25">
      <c r="K54" s="306"/>
    </row>
    <row r="55" spans="11:11" x14ac:dyDescent="0.25">
      <c r="K55" s="306"/>
    </row>
    <row r="56" spans="11:11" x14ac:dyDescent="0.25">
      <c r="K56" s="306"/>
    </row>
    <row r="57" spans="11:11" x14ac:dyDescent="0.25">
      <c r="K57" s="306"/>
    </row>
    <row r="58" spans="11:11" x14ac:dyDescent="0.25">
      <c r="K58" s="306"/>
    </row>
    <row r="59" spans="11:11" x14ac:dyDescent="0.25">
      <c r="K59" s="306"/>
    </row>
    <row r="60" spans="11:11" x14ac:dyDescent="0.25">
      <c r="K60" s="306"/>
    </row>
    <row r="61" spans="11:11" x14ac:dyDescent="0.25">
      <c r="K61" s="306"/>
    </row>
    <row r="62" spans="11:11" x14ac:dyDescent="0.25">
      <c r="K62" s="306"/>
    </row>
    <row r="63" spans="11:11" x14ac:dyDescent="0.25">
      <c r="K63" s="306"/>
    </row>
    <row r="64" spans="11:11" x14ac:dyDescent="0.25">
      <c r="K64" s="306"/>
    </row>
    <row r="65" spans="11:11" x14ac:dyDescent="0.25">
      <c r="K65" s="306"/>
    </row>
    <row r="66" spans="11:11" x14ac:dyDescent="0.25">
      <c r="K66" s="306"/>
    </row>
    <row r="67" spans="11:11" x14ac:dyDescent="0.25">
      <c r="K67" s="306"/>
    </row>
    <row r="68" spans="11:11" x14ac:dyDescent="0.25">
      <c r="K68" s="306"/>
    </row>
    <row r="69" spans="11:11" x14ac:dyDescent="0.25">
      <c r="K69" s="306"/>
    </row>
    <row r="70" spans="11:11" x14ac:dyDescent="0.25">
      <c r="K70" s="306"/>
    </row>
    <row r="71" spans="11:11" x14ac:dyDescent="0.25">
      <c r="K71" s="306"/>
    </row>
    <row r="72" spans="11:11" x14ac:dyDescent="0.25">
      <c r="K72" s="306"/>
    </row>
    <row r="73" spans="11:11" x14ac:dyDescent="0.25">
      <c r="K73" s="306"/>
    </row>
    <row r="74" spans="11:11" x14ac:dyDescent="0.25">
      <c r="K74" s="306"/>
    </row>
    <row r="75" spans="11:11" x14ac:dyDescent="0.25">
      <c r="K75" s="306"/>
    </row>
    <row r="76" spans="11:11" x14ac:dyDescent="0.25">
      <c r="K76" s="306"/>
    </row>
    <row r="77" spans="11:11" x14ac:dyDescent="0.25">
      <c r="K77" s="306"/>
    </row>
    <row r="78" spans="11:11" x14ac:dyDescent="0.25">
      <c r="K78" s="306"/>
    </row>
    <row r="79" spans="11:11" x14ac:dyDescent="0.25">
      <c r="K79" s="306"/>
    </row>
    <row r="80" spans="11:11" x14ac:dyDescent="0.25">
      <c r="K80" s="306"/>
    </row>
    <row r="81" spans="11:11" x14ac:dyDescent="0.25">
      <c r="K81" s="306"/>
    </row>
    <row r="82" spans="11:11" x14ac:dyDescent="0.25">
      <c r="K82" s="306"/>
    </row>
    <row r="83" spans="11:11" x14ac:dyDescent="0.25">
      <c r="K83" s="306"/>
    </row>
    <row r="84" spans="11:11" x14ac:dyDescent="0.25">
      <c r="K84" s="306"/>
    </row>
    <row r="85" spans="11:11" x14ac:dyDescent="0.25">
      <c r="K85" s="306"/>
    </row>
    <row r="86" spans="11:11" x14ac:dyDescent="0.25">
      <c r="K86" s="306"/>
    </row>
    <row r="87" spans="11:11" x14ac:dyDescent="0.25">
      <c r="K87" s="306"/>
    </row>
    <row r="88" spans="11:11" x14ac:dyDescent="0.25">
      <c r="K88" s="306"/>
    </row>
    <row r="89" spans="11:11" x14ac:dyDescent="0.25">
      <c r="K89" s="306"/>
    </row>
    <row r="90" spans="11:11" x14ac:dyDescent="0.25">
      <c r="K90" s="306"/>
    </row>
    <row r="91" spans="11:11" x14ac:dyDescent="0.25">
      <c r="K91" s="306"/>
    </row>
    <row r="92" spans="11:11" x14ac:dyDescent="0.25">
      <c r="K92" s="306"/>
    </row>
    <row r="93" spans="11:11" x14ac:dyDescent="0.25">
      <c r="K93" s="306"/>
    </row>
    <row r="94" spans="11:11" x14ac:dyDescent="0.25">
      <c r="K94" s="306"/>
    </row>
    <row r="95" spans="11:11" x14ac:dyDescent="0.25">
      <c r="K95" s="306"/>
    </row>
    <row r="96" spans="11:11" x14ac:dyDescent="0.25">
      <c r="K96" s="306"/>
    </row>
    <row r="97" spans="11:11" x14ac:dyDescent="0.25">
      <c r="K97" s="306"/>
    </row>
    <row r="98" spans="11:11" x14ac:dyDescent="0.25">
      <c r="K98" s="306"/>
    </row>
    <row r="99" spans="11:11" x14ac:dyDescent="0.25">
      <c r="K99" s="306"/>
    </row>
    <row r="100" spans="11:11" x14ac:dyDescent="0.25">
      <c r="K100" s="306"/>
    </row>
    <row r="101" spans="11:11" x14ac:dyDescent="0.25">
      <c r="K101" s="306"/>
    </row>
    <row r="102" spans="11:11" x14ac:dyDescent="0.25">
      <c r="K102" s="306"/>
    </row>
    <row r="103" spans="11:11" x14ac:dyDescent="0.25">
      <c r="K103" s="306"/>
    </row>
    <row r="104" spans="11:11" x14ac:dyDescent="0.25">
      <c r="K104" s="306"/>
    </row>
    <row r="105" spans="11:11" x14ac:dyDescent="0.25">
      <c r="K105" s="306"/>
    </row>
    <row r="106" spans="11:11" x14ac:dyDescent="0.25">
      <c r="K106" s="306"/>
    </row>
    <row r="107" spans="11:11" x14ac:dyDescent="0.25">
      <c r="K107" s="306"/>
    </row>
    <row r="108" spans="11:11" x14ac:dyDescent="0.25">
      <c r="K108" s="306"/>
    </row>
    <row r="109" spans="11:11" x14ac:dyDescent="0.25">
      <c r="K109" s="306"/>
    </row>
    <row r="110" spans="11:11" x14ac:dyDescent="0.25">
      <c r="K110" s="306"/>
    </row>
    <row r="111" spans="11:11" x14ac:dyDescent="0.25">
      <c r="K111" s="306"/>
    </row>
    <row r="112" spans="11:11" x14ac:dyDescent="0.25">
      <c r="K112" s="306"/>
    </row>
    <row r="113" spans="11:11" x14ac:dyDescent="0.25">
      <c r="K113" s="306"/>
    </row>
    <row r="114" spans="11:11" x14ac:dyDescent="0.25">
      <c r="K114" s="306"/>
    </row>
    <row r="115" spans="11:11" x14ac:dyDescent="0.25">
      <c r="K115" s="306"/>
    </row>
    <row r="116" spans="11:11" x14ac:dyDescent="0.25">
      <c r="K116" s="306"/>
    </row>
    <row r="117" spans="11:11" x14ac:dyDescent="0.25">
      <c r="K117" s="306"/>
    </row>
    <row r="118" spans="11:11" x14ac:dyDescent="0.25">
      <c r="K118" s="306"/>
    </row>
    <row r="119" spans="11:11" x14ac:dyDescent="0.25">
      <c r="K119" s="306"/>
    </row>
    <row r="120" spans="11:11" x14ac:dyDescent="0.25">
      <c r="K120" s="306"/>
    </row>
    <row r="121" spans="11:11" x14ac:dyDescent="0.25">
      <c r="K121" s="306"/>
    </row>
    <row r="122" spans="11:11" x14ac:dyDescent="0.25">
      <c r="K122" s="306"/>
    </row>
    <row r="123" spans="11:11" x14ac:dyDescent="0.25">
      <c r="K123" s="306"/>
    </row>
    <row r="124" spans="11:11" x14ac:dyDescent="0.25">
      <c r="K124" s="306"/>
    </row>
    <row r="125" spans="11:11" x14ac:dyDescent="0.25">
      <c r="K125" s="306"/>
    </row>
    <row r="126" spans="11:11" x14ac:dyDescent="0.25">
      <c r="K126" s="306"/>
    </row>
    <row r="127" spans="11:11" x14ac:dyDescent="0.25">
      <c r="K127" s="306"/>
    </row>
    <row r="128" spans="11:11" x14ac:dyDescent="0.25">
      <c r="K128" s="306"/>
    </row>
    <row r="129" spans="11:11" x14ac:dyDescent="0.25">
      <c r="K129" s="306"/>
    </row>
    <row r="130" spans="11:11" x14ac:dyDescent="0.25">
      <c r="K130" s="306"/>
    </row>
    <row r="131" spans="11:11" x14ac:dyDescent="0.25">
      <c r="K131" s="306"/>
    </row>
    <row r="132" spans="11:11" x14ac:dyDescent="0.25">
      <c r="K132" s="306"/>
    </row>
    <row r="133" spans="11:11" x14ac:dyDescent="0.25">
      <c r="K133" s="306"/>
    </row>
    <row r="134" spans="11:11" x14ac:dyDescent="0.25">
      <c r="K134" s="306"/>
    </row>
    <row r="135" spans="11:11" x14ac:dyDescent="0.25">
      <c r="K135" s="306"/>
    </row>
    <row r="136" spans="11:11" x14ac:dyDescent="0.25">
      <c r="K136" s="306"/>
    </row>
    <row r="137" spans="11:11" x14ac:dyDescent="0.25">
      <c r="K137" s="306"/>
    </row>
    <row r="138" spans="11:11" x14ac:dyDescent="0.25">
      <c r="K138" s="306"/>
    </row>
    <row r="139" spans="11:11" x14ac:dyDescent="0.25">
      <c r="K139" s="306"/>
    </row>
    <row r="140" spans="11:11" x14ac:dyDescent="0.25">
      <c r="K140" s="306"/>
    </row>
    <row r="141" spans="11:11" x14ac:dyDescent="0.25">
      <c r="K141" s="306"/>
    </row>
    <row r="142" spans="11:11" x14ac:dyDescent="0.25">
      <c r="K142" s="306"/>
    </row>
    <row r="143" spans="11:11" x14ac:dyDescent="0.25">
      <c r="K143" s="306"/>
    </row>
    <row r="144" spans="11:11" x14ac:dyDescent="0.25">
      <c r="K144" s="306"/>
    </row>
    <row r="145" spans="11:11" x14ac:dyDescent="0.25">
      <c r="K145" s="306"/>
    </row>
    <row r="146" spans="11:11" x14ac:dyDescent="0.25">
      <c r="K146" s="306"/>
    </row>
    <row r="147" spans="11:11" x14ac:dyDescent="0.25">
      <c r="K147" s="306"/>
    </row>
    <row r="148" spans="11:11" x14ac:dyDescent="0.25">
      <c r="K148" s="306"/>
    </row>
    <row r="149" spans="11:11" x14ac:dyDescent="0.25">
      <c r="K149" s="306"/>
    </row>
    <row r="150" spans="11:11" x14ac:dyDescent="0.25">
      <c r="K150" s="306"/>
    </row>
    <row r="151" spans="11:11" x14ac:dyDescent="0.25">
      <c r="K151" s="306"/>
    </row>
    <row r="152" spans="11:11" x14ac:dyDescent="0.25">
      <c r="K152" s="306"/>
    </row>
    <row r="153" spans="11:11" x14ac:dyDescent="0.25">
      <c r="K153" s="306"/>
    </row>
    <row r="154" spans="11:11" x14ac:dyDescent="0.25">
      <c r="K154" s="306"/>
    </row>
    <row r="155" spans="11:11" x14ac:dyDescent="0.25">
      <c r="K155" s="306"/>
    </row>
    <row r="156" spans="11:11" x14ac:dyDescent="0.25">
      <c r="K156" s="306"/>
    </row>
    <row r="157" spans="11:11" x14ac:dyDescent="0.25">
      <c r="K157" s="306"/>
    </row>
    <row r="158" spans="11:11" x14ac:dyDescent="0.25">
      <c r="K158" s="306"/>
    </row>
    <row r="159" spans="11:11" x14ac:dyDescent="0.25">
      <c r="K159" s="306"/>
    </row>
    <row r="160" spans="11:11" x14ac:dyDescent="0.25">
      <c r="K160" s="306"/>
    </row>
    <row r="161" spans="11:11" x14ac:dyDescent="0.25">
      <c r="K161" s="306"/>
    </row>
    <row r="162" spans="11:11" x14ac:dyDescent="0.25">
      <c r="K162" s="306"/>
    </row>
    <row r="163" spans="11:11" x14ac:dyDescent="0.25">
      <c r="K163" s="306"/>
    </row>
    <row r="164" spans="11:11" x14ac:dyDescent="0.25">
      <c r="K164" s="306"/>
    </row>
    <row r="165" spans="11:11" x14ac:dyDescent="0.25">
      <c r="K165" s="306"/>
    </row>
    <row r="166" spans="11:11" x14ac:dyDescent="0.25">
      <c r="K166" s="306"/>
    </row>
    <row r="167" spans="11:11" x14ac:dyDescent="0.25">
      <c r="K167" s="306"/>
    </row>
    <row r="168" spans="11:11" x14ac:dyDescent="0.25">
      <c r="K168" s="306"/>
    </row>
    <row r="169" spans="11:11" x14ac:dyDescent="0.25">
      <c r="K169" s="306"/>
    </row>
    <row r="170" spans="11:11" x14ac:dyDescent="0.25">
      <c r="K170" s="306"/>
    </row>
    <row r="171" spans="11:11" x14ac:dyDescent="0.25">
      <c r="K171" s="306"/>
    </row>
    <row r="172" spans="11:11" x14ac:dyDescent="0.25">
      <c r="K172" s="306"/>
    </row>
    <row r="173" spans="11:11" x14ac:dyDescent="0.25">
      <c r="K173" s="306"/>
    </row>
    <row r="174" spans="11:11" x14ac:dyDescent="0.25">
      <c r="K174" s="306"/>
    </row>
    <row r="175" spans="11:11" x14ac:dyDescent="0.25">
      <c r="K175" s="306"/>
    </row>
    <row r="176" spans="11:11" x14ac:dyDescent="0.25">
      <c r="K176" s="306"/>
    </row>
    <row r="177" spans="11:11" x14ac:dyDescent="0.25">
      <c r="K177" s="306"/>
    </row>
    <row r="178" spans="11:11" x14ac:dyDescent="0.25">
      <c r="K178" s="306"/>
    </row>
    <row r="179" spans="11:11" x14ac:dyDescent="0.25">
      <c r="K179" s="306"/>
    </row>
    <row r="180" spans="11:11" x14ac:dyDescent="0.25">
      <c r="K180" s="306"/>
    </row>
    <row r="181" spans="11:11" x14ac:dyDescent="0.25">
      <c r="K181" s="306"/>
    </row>
    <row r="182" spans="11:11" x14ac:dyDescent="0.25">
      <c r="K182" s="306"/>
    </row>
    <row r="183" spans="11:11" x14ac:dyDescent="0.25">
      <c r="K183" s="306"/>
    </row>
    <row r="184" spans="11:11" x14ac:dyDescent="0.25">
      <c r="K184" s="306"/>
    </row>
    <row r="185" spans="11:11" x14ac:dyDescent="0.25">
      <c r="K185" s="306"/>
    </row>
    <row r="186" spans="11:11" x14ac:dyDescent="0.25">
      <c r="K186" s="306"/>
    </row>
    <row r="187" spans="11:11" x14ac:dyDescent="0.25">
      <c r="K187" s="306"/>
    </row>
    <row r="188" spans="11:11" x14ac:dyDescent="0.25">
      <c r="K188" s="306"/>
    </row>
    <row r="189" spans="11:11" x14ac:dyDescent="0.25">
      <c r="K189" s="306"/>
    </row>
    <row r="190" spans="11:11" x14ac:dyDescent="0.25">
      <c r="K190" s="306"/>
    </row>
    <row r="191" spans="11:11" x14ac:dyDescent="0.25">
      <c r="K191" s="306"/>
    </row>
    <row r="192" spans="11:11" x14ac:dyDescent="0.25">
      <c r="K192" s="306"/>
    </row>
    <row r="193" spans="11:11" x14ac:dyDescent="0.25">
      <c r="K193" s="306"/>
    </row>
    <row r="194" spans="11:11" x14ac:dyDescent="0.25">
      <c r="K194" s="306"/>
    </row>
    <row r="195" spans="11:11" x14ac:dyDescent="0.25">
      <c r="K195" s="306"/>
    </row>
    <row r="196" spans="11:11" x14ac:dyDescent="0.25">
      <c r="K196" s="306"/>
    </row>
    <row r="197" spans="11:11" x14ac:dyDescent="0.25">
      <c r="K197" s="306"/>
    </row>
    <row r="198" spans="11:11" x14ac:dyDescent="0.25">
      <c r="K198" s="306"/>
    </row>
    <row r="199" spans="11:11" x14ac:dyDescent="0.25">
      <c r="K199" s="306"/>
    </row>
    <row r="200" spans="11:11" x14ac:dyDescent="0.25">
      <c r="K200" s="306"/>
    </row>
    <row r="201" spans="11:11" x14ac:dyDescent="0.25">
      <c r="K201" s="306"/>
    </row>
    <row r="202" spans="11:11" x14ac:dyDescent="0.25">
      <c r="K202" s="306"/>
    </row>
    <row r="203" spans="11:11" x14ac:dyDescent="0.25">
      <c r="K203" s="306"/>
    </row>
    <row r="204" spans="11:11" x14ac:dyDescent="0.25">
      <c r="K204" s="306"/>
    </row>
    <row r="205" spans="11:11" x14ac:dyDescent="0.25">
      <c r="K205" s="306"/>
    </row>
    <row r="206" spans="11:11" x14ac:dyDescent="0.25">
      <c r="K206" s="306"/>
    </row>
    <row r="207" spans="11:11" x14ac:dyDescent="0.25">
      <c r="K207" s="306"/>
    </row>
    <row r="208" spans="11:11" x14ac:dyDescent="0.25">
      <c r="K208" s="306"/>
    </row>
    <row r="209" spans="11:11" x14ac:dyDescent="0.25">
      <c r="K209" s="306"/>
    </row>
    <row r="210" spans="11:11" x14ac:dyDescent="0.25">
      <c r="K210" s="306"/>
    </row>
    <row r="211" spans="11:11" x14ac:dyDescent="0.25">
      <c r="K211" s="306"/>
    </row>
    <row r="212" spans="11:11" x14ac:dyDescent="0.25">
      <c r="K212" s="306"/>
    </row>
    <row r="213" spans="11:11" x14ac:dyDescent="0.25">
      <c r="K213" s="306"/>
    </row>
    <row r="214" spans="11:11" x14ac:dyDescent="0.25">
      <c r="K214" s="306"/>
    </row>
    <row r="215" spans="11:11" x14ac:dyDescent="0.25">
      <c r="K215" s="306"/>
    </row>
    <row r="216" spans="11:11" x14ac:dyDescent="0.25">
      <c r="K216" s="306"/>
    </row>
    <row r="217" spans="11:11" x14ac:dyDescent="0.25">
      <c r="K217" s="306"/>
    </row>
    <row r="218" spans="11:11" x14ac:dyDescent="0.25">
      <c r="K218" s="306"/>
    </row>
    <row r="219" spans="11:11" x14ac:dyDescent="0.25">
      <c r="K219" s="306"/>
    </row>
    <row r="220" spans="11:11" x14ac:dyDescent="0.25">
      <c r="K220" s="306"/>
    </row>
    <row r="221" spans="11:11" x14ac:dyDescent="0.25">
      <c r="K221" s="306"/>
    </row>
    <row r="222" spans="11:11" x14ac:dyDescent="0.25">
      <c r="K222" s="306"/>
    </row>
    <row r="223" spans="11:11" x14ac:dyDescent="0.25">
      <c r="K223" s="306"/>
    </row>
    <row r="224" spans="11:11" x14ac:dyDescent="0.25">
      <c r="K224" s="306"/>
    </row>
    <row r="225" spans="11:11" x14ac:dyDescent="0.25">
      <c r="K225" s="306"/>
    </row>
    <row r="226" spans="11:11" x14ac:dyDescent="0.25">
      <c r="K226" s="306"/>
    </row>
    <row r="227" spans="11:11" x14ac:dyDescent="0.25">
      <c r="K227" s="306"/>
    </row>
    <row r="228" spans="11:11" x14ac:dyDescent="0.25">
      <c r="K228" s="306"/>
    </row>
    <row r="229" spans="11:11" x14ac:dyDescent="0.25">
      <c r="K229" s="306"/>
    </row>
    <row r="230" spans="11:11" x14ac:dyDescent="0.25">
      <c r="K230" s="306"/>
    </row>
    <row r="231" spans="11:11" x14ac:dyDescent="0.25">
      <c r="K231" s="306"/>
    </row>
    <row r="232" spans="11:11" x14ac:dyDescent="0.25">
      <c r="K232" s="306"/>
    </row>
    <row r="233" spans="11:11" x14ac:dyDescent="0.25">
      <c r="K233" s="306"/>
    </row>
    <row r="234" spans="11:11" x14ac:dyDescent="0.25">
      <c r="K234" s="306"/>
    </row>
    <row r="235" spans="11:11" x14ac:dyDescent="0.25">
      <c r="K235" s="306"/>
    </row>
    <row r="236" spans="11:11" x14ac:dyDescent="0.25">
      <c r="K236" s="306"/>
    </row>
    <row r="237" spans="11:11" x14ac:dyDescent="0.25">
      <c r="K237" s="306"/>
    </row>
    <row r="238" spans="11:11" x14ac:dyDescent="0.25">
      <c r="K238" s="306"/>
    </row>
    <row r="239" spans="11:11" x14ac:dyDescent="0.25">
      <c r="K239" s="306"/>
    </row>
    <row r="240" spans="11:11" x14ac:dyDescent="0.25">
      <c r="K240" s="306"/>
    </row>
    <row r="241" spans="11:11" x14ac:dyDescent="0.25">
      <c r="K241" s="306"/>
    </row>
    <row r="242" spans="11:11" x14ac:dyDescent="0.25">
      <c r="K242" s="306"/>
    </row>
    <row r="243" spans="11:11" x14ac:dyDescent="0.25">
      <c r="K243" s="306"/>
    </row>
    <row r="244" spans="11:11" x14ac:dyDescent="0.25">
      <c r="K244" s="306"/>
    </row>
    <row r="245" spans="11:11" x14ac:dyDescent="0.25">
      <c r="K245" s="306"/>
    </row>
    <row r="246" spans="11:11" x14ac:dyDescent="0.25">
      <c r="K246" s="306"/>
    </row>
    <row r="247" spans="11:11" x14ac:dyDescent="0.25">
      <c r="K247" s="306"/>
    </row>
    <row r="248" spans="11:11" x14ac:dyDescent="0.25">
      <c r="K248" s="306"/>
    </row>
    <row r="249" spans="11:11" x14ac:dyDescent="0.25">
      <c r="K249" s="306"/>
    </row>
    <row r="250" spans="11:11" x14ac:dyDescent="0.25">
      <c r="K250" s="306"/>
    </row>
    <row r="251" spans="11:11" x14ac:dyDescent="0.25">
      <c r="K251" s="306"/>
    </row>
    <row r="252" spans="11:11" x14ac:dyDescent="0.25">
      <c r="K252" s="306"/>
    </row>
    <row r="253" spans="11:11" x14ac:dyDescent="0.25">
      <c r="K253" s="306"/>
    </row>
    <row r="254" spans="11:11" x14ac:dyDescent="0.25">
      <c r="K254" s="306"/>
    </row>
    <row r="255" spans="11:11" x14ac:dyDescent="0.25">
      <c r="K255" s="306"/>
    </row>
    <row r="256" spans="11:11" x14ac:dyDescent="0.25">
      <c r="K256" s="306"/>
    </row>
    <row r="257" spans="11:11" x14ac:dyDescent="0.25">
      <c r="K257" s="306"/>
    </row>
    <row r="258" spans="11:11" x14ac:dyDescent="0.25">
      <c r="K258" s="306"/>
    </row>
    <row r="259" spans="11:11" x14ac:dyDescent="0.25">
      <c r="K259" s="306"/>
    </row>
    <row r="260" spans="11:11" x14ac:dyDescent="0.25">
      <c r="K260" s="306"/>
    </row>
    <row r="261" spans="11:11" x14ac:dyDescent="0.25">
      <c r="K261" s="306"/>
    </row>
    <row r="262" spans="11:11" x14ac:dyDescent="0.25">
      <c r="K262" s="306"/>
    </row>
    <row r="263" spans="11:11" x14ac:dyDescent="0.25">
      <c r="K263" s="306"/>
    </row>
    <row r="264" spans="11:11" x14ac:dyDescent="0.25">
      <c r="K264" s="306"/>
    </row>
    <row r="265" spans="11:11" x14ac:dyDescent="0.25">
      <c r="K265" s="306"/>
    </row>
    <row r="266" spans="11:11" x14ac:dyDescent="0.25">
      <c r="K266" s="306"/>
    </row>
    <row r="267" spans="11:11" x14ac:dyDescent="0.25">
      <c r="K267" s="306"/>
    </row>
    <row r="268" spans="11:11" x14ac:dyDescent="0.25">
      <c r="K268" s="306"/>
    </row>
    <row r="269" spans="11:11" x14ac:dyDescent="0.25">
      <c r="K269" s="306"/>
    </row>
    <row r="270" spans="11:11" x14ac:dyDescent="0.25">
      <c r="K270" s="306"/>
    </row>
    <row r="271" spans="11:11" x14ac:dyDescent="0.25">
      <c r="K271" s="306"/>
    </row>
    <row r="272" spans="11:11" x14ac:dyDescent="0.25">
      <c r="K272" s="306"/>
    </row>
    <row r="273" spans="11:11" x14ac:dyDescent="0.25">
      <c r="K273" s="306"/>
    </row>
    <row r="274" spans="11:11" x14ac:dyDescent="0.25">
      <c r="K274" s="306"/>
    </row>
    <row r="275" spans="11:11" x14ac:dyDescent="0.25">
      <c r="K275" s="306"/>
    </row>
    <row r="276" spans="11:11" x14ac:dyDescent="0.25">
      <c r="K276" s="306"/>
    </row>
    <row r="277" spans="11:11" x14ac:dyDescent="0.25">
      <c r="K277" s="306"/>
    </row>
    <row r="278" spans="11:11" x14ac:dyDescent="0.25">
      <c r="K278" s="306"/>
    </row>
    <row r="279" spans="11:11" x14ac:dyDescent="0.25">
      <c r="K279" s="306"/>
    </row>
    <row r="280" spans="11:11" x14ac:dyDescent="0.25">
      <c r="K280" s="306"/>
    </row>
    <row r="281" spans="11:11" x14ac:dyDescent="0.25">
      <c r="K281" s="306"/>
    </row>
    <row r="282" spans="11:11" x14ac:dyDescent="0.25">
      <c r="K282" s="306"/>
    </row>
    <row r="283" spans="11:11" x14ac:dyDescent="0.25">
      <c r="K283" s="306"/>
    </row>
    <row r="284" spans="11:11" x14ac:dyDescent="0.25">
      <c r="K284" s="306"/>
    </row>
    <row r="285" spans="11:11" x14ac:dyDescent="0.25">
      <c r="K285" s="306"/>
    </row>
    <row r="286" spans="11:11" x14ac:dyDescent="0.25">
      <c r="K286" s="306"/>
    </row>
    <row r="287" spans="11:11" x14ac:dyDescent="0.25">
      <c r="K287" s="306"/>
    </row>
    <row r="288" spans="11:11" x14ac:dyDescent="0.25">
      <c r="K288" s="306"/>
    </row>
    <row r="289" spans="11:11" x14ac:dyDescent="0.25">
      <c r="K289" s="306"/>
    </row>
    <row r="290" spans="11:11" x14ac:dyDescent="0.25">
      <c r="K290" s="306"/>
    </row>
    <row r="291" spans="11:11" x14ac:dyDescent="0.25">
      <c r="K291" s="306"/>
    </row>
    <row r="292" spans="11:11" x14ac:dyDescent="0.25">
      <c r="K292" s="306"/>
    </row>
    <row r="293" spans="11:11" x14ac:dyDescent="0.25">
      <c r="K293" s="306"/>
    </row>
    <row r="294" spans="11:11" x14ac:dyDescent="0.25">
      <c r="K294" s="306"/>
    </row>
    <row r="295" spans="11:11" x14ac:dyDescent="0.25">
      <c r="K295" s="306"/>
    </row>
    <row r="296" spans="11:11" x14ac:dyDescent="0.25">
      <c r="K296" s="306"/>
    </row>
    <row r="297" spans="11:11" x14ac:dyDescent="0.25">
      <c r="K297" s="306"/>
    </row>
    <row r="298" spans="11:11" x14ac:dyDescent="0.25">
      <c r="K298" s="306"/>
    </row>
    <row r="299" spans="11:11" x14ac:dyDescent="0.25">
      <c r="K299" s="306"/>
    </row>
    <row r="300" spans="11:11" x14ac:dyDescent="0.25">
      <c r="K300" s="306"/>
    </row>
    <row r="301" spans="11:11" x14ac:dyDescent="0.25">
      <c r="K301" s="306"/>
    </row>
    <row r="302" spans="11:11" x14ac:dyDescent="0.25">
      <c r="K302" s="306"/>
    </row>
    <row r="303" spans="11:11" x14ac:dyDescent="0.25">
      <c r="K303" s="306"/>
    </row>
    <row r="304" spans="11:11" x14ac:dyDescent="0.25">
      <c r="K304" s="306"/>
    </row>
    <row r="305" spans="11:11" x14ac:dyDescent="0.25">
      <c r="K305" s="306"/>
    </row>
    <row r="306" spans="11:11" x14ac:dyDescent="0.25">
      <c r="K306" s="306"/>
    </row>
    <row r="307" spans="11:11" x14ac:dyDescent="0.25">
      <c r="K307" s="306"/>
    </row>
    <row r="308" spans="11:11" x14ac:dyDescent="0.25">
      <c r="K308" s="306"/>
    </row>
    <row r="309" spans="11:11" x14ac:dyDescent="0.25">
      <c r="K309" s="306"/>
    </row>
    <row r="310" spans="11:11" x14ac:dyDescent="0.25">
      <c r="K310" s="306"/>
    </row>
    <row r="311" spans="11:11" x14ac:dyDescent="0.25">
      <c r="K311" s="306"/>
    </row>
    <row r="312" spans="11:11" x14ac:dyDescent="0.25">
      <c r="K312" s="306"/>
    </row>
    <row r="313" spans="11:11" x14ac:dyDescent="0.25">
      <c r="K313" s="306"/>
    </row>
    <row r="314" spans="11:11" x14ac:dyDescent="0.25">
      <c r="K314" s="306"/>
    </row>
    <row r="315" spans="11:11" x14ac:dyDescent="0.25">
      <c r="K315" s="306"/>
    </row>
    <row r="316" spans="11:11" x14ac:dyDescent="0.25">
      <c r="K316" s="306"/>
    </row>
    <row r="317" spans="11:11" x14ac:dyDescent="0.25">
      <c r="K317" s="306"/>
    </row>
    <row r="318" spans="11:11" x14ac:dyDescent="0.25">
      <c r="K318" s="306"/>
    </row>
    <row r="319" spans="11:11" x14ac:dyDescent="0.25">
      <c r="K319" s="306"/>
    </row>
    <row r="320" spans="11:11" x14ac:dyDescent="0.25">
      <c r="K320" s="306"/>
    </row>
    <row r="321" spans="11:11" x14ac:dyDescent="0.25">
      <c r="K321" s="306"/>
    </row>
    <row r="322" spans="11:11" x14ac:dyDescent="0.25">
      <c r="K322" s="306"/>
    </row>
    <row r="323" spans="11:11" x14ac:dyDescent="0.25">
      <c r="K323" s="306"/>
    </row>
    <row r="324" spans="11:11" x14ac:dyDescent="0.25">
      <c r="K324" s="306"/>
    </row>
    <row r="325" spans="11:11" x14ac:dyDescent="0.25">
      <c r="K325" s="306"/>
    </row>
    <row r="326" spans="11:11" x14ac:dyDescent="0.25">
      <c r="K326" s="306"/>
    </row>
    <row r="327" spans="11:11" x14ac:dyDescent="0.25">
      <c r="K327" s="306"/>
    </row>
    <row r="328" spans="11:11" x14ac:dyDescent="0.25">
      <c r="K328" s="306"/>
    </row>
    <row r="329" spans="11:11" x14ac:dyDescent="0.25">
      <c r="K329" s="306"/>
    </row>
    <row r="330" spans="11:11" x14ac:dyDescent="0.25">
      <c r="K330" s="306"/>
    </row>
    <row r="331" spans="11:11" x14ac:dyDescent="0.25">
      <c r="K331" s="306"/>
    </row>
    <row r="332" spans="11:11" x14ac:dyDescent="0.25">
      <c r="K332" s="306"/>
    </row>
    <row r="333" spans="11:11" x14ac:dyDescent="0.25">
      <c r="K333" s="306"/>
    </row>
    <row r="334" spans="11:11" x14ac:dyDescent="0.25">
      <c r="K334" s="306"/>
    </row>
    <row r="335" spans="11:11" x14ac:dyDescent="0.25">
      <c r="K335" s="306"/>
    </row>
    <row r="336" spans="11:11" x14ac:dyDescent="0.25">
      <c r="K336" s="306"/>
    </row>
    <row r="337" spans="11:11" x14ac:dyDescent="0.25">
      <c r="K337" s="306"/>
    </row>
    <row r="338" spans="11:11" x14ac:dyDescent="0.25">
      <c r="K338" s="306"/>
    </row>
    <row r="339" spans="11:11" x14ac:dyDescent="0.25">
      <c r="K339" s="306"/>
    </row>
    <row r="340" spans="11:11" x14ac:dyDescent="0.25">
      <c r="K340" s="306"/>
    </row>
    <row r="341" spans="11:11" x14ac:dyDescent="0.25">
      <c r="K341" s="306"/>
    </row>
    <row r="342" spans="11:11" x14ac:dyDescent="0.25">
      <c r="K342" s="306"/>
    </row>
    <row r="343" spans="11:11" x14ac:dyDescent="0.25">
      <c r="K343" s="306"/>
    </row>
    <row r="344" spans="11:11" x14ac:dyDescent="0.25">
      <c r="K344" s="306"/>
    </row>
    <row r="345" spans="11:11" x14ac:dyDescent="0.25">
      <c r="K345" s="306"/>
    </row>
    <row r="346" spans="11:11" x14ac:dyDescent="0.25">
      <c r="K346" s="306"/>
    </row>
    <row r="347" spans="11:11" x14ac:dyDescent="0.25">
      <c r="K347" s="306"/>
    </row>
    <row r="348" spans="11:11" x14ac:dyDescent="0.25">
      <c r="K348" s="306"/>
    </row>
    <row r="349" spans="11:11" x14ac:dyDescent="0.25">
      <c r="K349" s="306"/>
    </row>
    <row r="350" spans="11:11" x14ac:dyDescent="0.25">
      <c r="K350" s="306"/>
    </row>
    <row r="351" spans="11:11" x14ac:dyDescent="0.25">
      <c r="K351" s="306"/>
    </row>
    <row r="352" spans="11:11" x14ac:dyDescent="0.25">
      <c r="K352" s="306"/>
    </row>
    <row r="353" spans="11:11" x14ac:dyDescent="0.25">
      <c r="K353" s="306"/>
    </row>
    <row r="354" spans="11:11" x14ac:dyDescent="0.25">
      <c r="K354" s="306"/>
    </row>
    <row r="355" spans="11:11" x14ac:dyDescent="0.25">
      <c r="K355" s="306"/>
    </row>
    <row r="356" spans="11:11" x14ac:dyDescent="0.25">
      <c r="K356" s="306"/>
    </row>
    <row r="357" spans="11:11" x14ac:dyDescent="0.25">
      <c r="K357" s="306"/>
    </row>
    <row r="358" spans="11:11" x14ac:dyDescent="0.25">
      <c r="K358" s="306"/>
    </row>
    <row r="359" spans="11:11" x14ac:dyDescent="0.25">
      <c r="K359" s="306"/>
    </row>
    <row r="360" spans="11:11" x14ac:dyDescent="0.25">
      <c r="K360" s="306"/>
    </row>
    <row r="361" spans="11:11" x14ac:dyDescent="0.25">
      <c r="K361" s="306"/>
    </row>
    <row r="362" spans="11:11" x14ac:dyDescent="0.25">
      <c r="K362" s="306"/>
    </row>
    <row r="363" spans="11:11" x14ac:dyDescent="0.25">
      <c r="K363" s="306"/>
    </row>
    <row r="364" spans="11:11" x14ac:dyDescent="0.25">
      <c r="K364" s="306"/>
    </row>
    <row r="365" spans="11:11" x14ac:dyDescent="0.25">
      <c r="K365" s="306"/>
    </row>
    <row r="366" spans="11:11" x14ac:dyDescent="0.25">
      <c r="K366" s="306"/>
    </row>
    <row r="367" spans="11:11" x14ac:dyDescent="0.25">
      <c r="K367" s="306"/>
    </row>
    <row r="368" spans="11:11" x14ac:dyDescent="0.25">
      <c r="K368" s="306"/>
    </row>
    <row r="369" spans="11:11" x14ac:dyDescent="0.25">
      <c r="K369" s="306"/>
    </row>
    <row r="370" spans="11:11" x14ac:dyDescent="0.25">
      <c r="K370" s="306"/>
    </row>
    <row r="371" spans="11:11" x14ac:dyDescent="0.25">
      <c r="K371" s="306"/>
    </row>
    <row r="372" spans="11:11" x14ac:dyDescent="0.25">
      <c r="K372" s="306"/>
    </row>
    <row r="373" spans="11:11" x14ac:dyDescent="0.25">
      <c r="K373" s="306"/>
    </row>
    <row r="374" spans="11:11" x14ac:dyDescent="0.25">
      <c r="K374" s="306"/>
    </row>
    <row r="375" spans="11:11" x14ac:dyDescent="0.25">
      <c r="K375" s="306"/>
    </row>
    <row r="376" spans="11:11" x14ac:dyDescent="0.25">
      <c r="K376" s="306"/>
    </row>
    <row r="377" spans="11:11" x14ac:dyDescent="0.25">
      <c r="K377" s="306"/>
    </row>
    <row r="378" spans="11:11" x14ac:dyDescent="0.25">
      <c r="K378" s="306"/>
    </row>
    <row r="379" spans="11:11" x14ac:dyDescent="0.25">
      <c r="K379" s="306"/>
    </row>
    <row r="380" spans="11:11" x14ac:dyDescent="0.25">
      <c r="K380" s="306"/>
    </row>
    <row r="381" spans="11:11" x14ac:dyDescent="0.25">
      <c r="K381" s="306"/>
    </row>
    <row r="382" spans="11:11" x14ac:dyDescent="0.25">
      <c r="K382" s="306"/>
    </row>
    <row r="383" spans="11:11" x14ac:dyDescent="0.25">
      <c r="K383" s="306"/>
    </row>
    <row r="384" spans="11:11" x14ac:dyDescent="0.25">
      <c r="K384" s="306"/>
    </row>
    <row r="385" spans="11:11" x14ac:dyDescent="0.25">
      <c r="K385" s="306"/>
    </row>
    <row r="386" spans="11:11" x14ac:dyDescent="0.25">
      <c r="K386" s="306"/>
    </row>
    <row r="387" spans="11:11" x14ac:dyDescent="0.25">
      <c r="K387" s="306"/>
    </row>
    <row r="388" spans="11:11" x14ac:dyDescent="0.25">
      <c r="K388" s="306"/>
    </row>
    <row r="389" spans="11:11" x14ac:dyDescent="0.25">
      <c r="K389" s="306"/>
    </row>
    <row r="390" spans="11:11" x14ac:dyDescent="0.25">
      <c r="K390" s="306"/>
    </row>
    <row r="391" spans="11:11" x14ac:dyDescent="0.25">
      <c r="K391" s="306"/>
    </row>
    <row r="392" spans="11:11" x14ac:dyDescent="0.25">
      <c r="K392" s="306"/>
    </row>
    <row r="393" spans="11:11" x14ac:dyDescent="0.25">
      <c r="K393" s="306"/>
    </row>
    <row r="394" spans="11:11" x14ac:dyDescent="0.25">
      <c r="K394" s="306"/>
    </row>
    <row r="395" spans="11:11" x14ac:dyDescent="0.25">
      <c r="K395" s="306"/>
    </row>
    <row r="396" spans="11:11" x14ac:dyDescent="0.25">
      <c r="K396" s="306"/>
    </row>
    <row r="397" spans="11:11" x14ac:dyDescent="0.25">
      <c r="K397" s="306"/>
    </row>
    <row r="398" spans="11:11" x14ac:dyDescent="0.25">
      <c r="K398" s="306"/>
    </row>
    <row r="399" spans="11:11" x14ac:dyDescent="0.25">
      <c r="K399" s="306"/>
    </row>
    <row r="400" spans="11:11" x14ac:dyDescent="0.25">
      <c r="K400" s="306"/>
    </row>
    <row r="401" spans="11:11" x14ac:dyDescent="0.25">
      <c r="K401" s="306"/>
    </row>
    <row r="402" spans="11:11" x14ac:dyDescent="0.25">
      <c r="K402" s="306"/>
    </row>
    <row r="403" spans="11:11" x14ac:dyDescent="0.25">
      <c r="K403" s="306"/>
    </row>
    <row r="404" spans="11:11" x14ac:dyDescent="0.25">
      <c r="K404" s="306"/>
    </row>
    <row r="405" spans="11:11" x14ac:dyDescent="0.25">
      <c r="K405" s="306"/>
    </row>
    <row r="406" spans="11:11" x14ac:dyDescent="0.25">
      <c r="K406" s="306"/>
    </row>
    <row r="407" spans="11:11" x14ac:dyDescent="0.25">
      <c r="K407" s="306"/>
    </row>
    <row r="408" spans="11:11" x14ac:dyDescent="0.25">
      <c r="K408" s="306"/>
    </row>
    <row r="409" spans="11:11" x14ac:dyDescent="0.25">
      <c r="K409" s="306"/>
    </row>
    <row r="410" spans="11:11" x14ac:dyDescent="0.25">
      <c r="K410" s="306"/>
    </row>
    <row r="411" spans="11:11" x14ac:dyDescent="0.25">
      <c r="K411" s="306"/>
    </row>
    <row r="412" spans="11:11" x14ac:dyDescent="0.25">
      <c r="K412" s="306"/>
    </row>
    <row r="413" spans="11:11" x14ac:dyDescent="0.25">
      <c r="K413" s="306"/>
    </row>
    <row r="414" spans="11:11" x14ac:dyDescent="0.25">
      <c r="K414" s="306"/>
    </row>
    <row r="415" spans="11:11" x14ac:dyDescent="0.25">
      <c r="K415" s="306"/>
    </row>
    <row r="416" spans="11:11" x14ac:dyDescent="0.25">
      <c r="K416" s="306"/>
    </row>
    <row r="417" spans="11:11" x14ac:dyDescent="0.25">
      <c r="K417" s="306"/>
    </row>
    <row r="418" spans="11:11" x14ac:dyDescent="0.25">
      <c r="K418" s="306"/>
    </row>
    <row r="419" spans="11:11" x14ac:dyDescent="0.25">
      <c r="K419" s="306"/>
    </row>
    <row r="420" spans="11:11" x14ac:dyDescent="0.25">
      <c r="K420" s="306"/>
    </row>
    <row r="421" spans="11:11" x14ac:dyDescent="0.25">
      <c r="K421" s="306"/>
    </row>
    <row r="422" spans="11:11" x14ac:dyDescent="0.25">
      <c r="K422" s="306"/>
    </row>
    <row r="423" spans="11:11" x14ac:dyDescent="0.25">
      <c r="K423" s="306"/>
    </row>
    <row r="424" spans="11:11" x14ac:dyDescent="0.25">
      <c r="K424" s="306"/>
    </row>
    <row r="425" spans="11:11" x14ac:dyDescent="0.25">
      <c r="K425" s="306"/>
    </row>
    <row r="426" spans="11:11" x14ac:dyDescent="0.25">
      <c r="K426" s="306"/>
    </row>
    <row r="427" spans="11:11" x14ac:dyDescent="0.25">
      <c r="K427" s="306"/>
    </row>
    <row r="428" spans="11:11" x14ac:dyDescent="0.25">
      <c r="K428" s="306"/>
    </row>
    <row r="429" spans="11:11" x14ac:dyDescent="0.25">
      <c r="K429" s="306"/>
    </row>
    <row r="430" spans="11:11" x14ac:dyDescent="0.25">
      <c r="K430" s="306"/>
    </row>
    <row r="431" spans="11:11" x14ac:dyDescent="0.25">
      <c r="K431" s="306"/>
    </row>
    <row r="432" spans="11:11" x14ac:dyDescent="0.25">
      <c r="K432" s="306"/>
    </row>
    <row r="433" spans="11:11" x14ac:dyDescent="0.25">
      <c r="K433" s="306"/>
    </row>
    <row r="434" spans="11:11" x14ac:dyDescent="0.25">
      <c r="K434" s="306"/>
    </row>
    <row r="435" spans="11:11" x14ac:dyDescent="0.25">
      <c r="K435" s="306"/>
    </row>
    <row r="436" spans="11:11" x14ac:dyDescent="0.25">
      <c r="K436" s="306"/>
    </row>
    <row r="437" spans="11:11" x14ac:dyDescent="0.25">
      <c r="K437" s="306"/>
    </row>
    <row r="438" spans="11:11" x14ac:dyDescent="0.25">
      <c r="K438" s="306"/>
    </row>
    <row r="439" spans="11:11" x14ac:dyDescent="0.25">
      <c r="K439" s="306"/>
    </row>
    <row r="440" spans="11:11" x14ac:dyDescent="0.25">
      <c r="K440" s="306"/>
    </row>
    <row r="441" spans="11:11" x14ac:dyDescent="0.25">
      <c r="K441" s="306"/>
    </row>
    <row r="442" spans="11:11" x14ac:dyDescent="0.25">
      <c r="K442" s="306"/>
    </row>
    <row r="443" spans="11:11" x14ac:dyDescent="0.25">
      <c r="K443" s="306"/>
    </row>
    <row r="444" spans="11:11" x14ac:dyDescent="0.25">
      <c r="K444" s="306"/>
    </row>
    <row r="445" spans="11:11" x14ac:dyDescent="0.25">
      <c r="K445" s="306"/>
    </row>
    <row r="446" spans="11:11" x14ac:dyDescent="0.25">
      <c r="K446" s="306"/>
    </row>
    <row r="447" spans="11:11" x14ac:dyDescent="0.25">
      <c r="K447" s="306"/>
    </row>
    <row r="448" spans="11:11" x14ac:dyDescent="0.25">
      <c r="K448" s="306"/>
    </row>
    <row r="449" spans="11:11" x14ac:dyDescent="0.25">
      <c r="K449" s="306"/>
    </row>
    <row r="450" spans="11:11" x14ac:dyDescent="0.25">
      <c r="K450" s="306"/>
    </row>
    <row r="451" spans="11:11" x14ac:dyDescent="0.25">
      <c r="K451" s="306"/>
    </row>
    <row r="452" spans="11:11" x14ac:dyDescent="0.25">
      <c r="K452" s="306"/>
    </row>
    <row r="453" spans="11:11" x14ac:dyDescent="0.25">
      <c r="K453" s="306"/>
    </row>
    <row r="454" spans="11:11" x14ac:dyDescent="0.25">
      <c r="K454" s="306"/>
    </row>
    <row r="455" spans="11:11" x14ac:dyDescent="0.25">
      <c r="K455" s="306"/>
    </row>
    <row r="456" spans="11:11" x14ac:dyDescent="0.25">
      <c r="K456" s="306"/>
    </row>
    <row r="457" spans="11:11" x14ac:dyDescent="0.25">
      <c r="K457" s="306"/>
    </row>
    <row r="458" spans="11:11" x14ac:dyDescent="0.25">
      <c r="K458" s="306"/>
    </row>
    <row r="459" spans="11:11" x14ac:dyDescent="0.25">
      <c r="K459" s="306"/>
    </row>
    <row r="460" spans="11:11" x14ac:dyDescent="0.25">
      <c r="K460" s="306"/>
    </row>
    <row r="461" spans="11:11" x14ac:dyDescent="0.25">
      <c r="K461" s="306"/>
    </row>
    <row r="462" spans="11:11" x14ac:dyDescent="0.25">
      <c r="K462" s="306"/>
    </row>
    <row r="463" spans="11:11" x14ac:dyDescent="0.25">
      <c r="K463" s="306"/>
    </row>
    <row r="464" spans="11:11" x14ac:dyDescent="0.25">
      <c r="K464" s="306"/>
    </row>
    <row r="465" spans="11:11" x14ac:dyDescent="0.25">
      <c r="K465" s="306"/>
    </row>
    <row r="466" spans="11:11" x14ac:dyDescent="0.25">
      <c r="K466" s="306"/>
    </row>
    <row r="467" spans="11:11" x14ac:dyDescent="0.25">
      <c r="K467" s="306"/>
    </row>
    <row r="468" spans="11:11" x14ac:dyDescent="0.25">
      <c r="K468" s="306"/>
    </row>
    <row r="469" spans="11:11" x14ac:dyDescent="0.25">
      <c r="K469" s="306"/>
    </row>
    <row r="470" spans="11:11" x14ac:dyDescent="0.25">
      <c r="K470" s="306"/>
    </row>
    <row r="471" spans="11:11" x14ac:dyDescent="0.25">
      <c r="K471" s="306"/>
    </row>
    <row r="472" spans="11:11" x14ac:dyDescent="0.25">
      <c r="K472" s="306"/>
    </row>
    <row r="473" spans="11:11" x14ac:dyDescent="0.25">
      <c r="K473" s="306"/>
    </row>
    <row r="474" spans="11:11" x14ac:dyDescent="0.25">
      <c r="K474" s="306"/>
    </row>
    <row r="475" spans="11:11" x14ac:dyDescent="0.25">
      <c r="K475" s="306"/>
    </row>
    <row r="476" spans="11:11" x14ac:dyDescent="0.25">
      <c r="K476" s="306"/>
    </row>
    <row r="477" spans="11:11" x14ac:dyDescent="0.25">
      <c r="K477" s="306"/>
    </row>
    <row r="478" spans="11:11" x14ac:dyDescent="0.25">
      <c r="K478" s="306"/>
    </row>
    <row r="479" spans="11:11" x14ac:dyDescent="0.25">
      <c r="K479" s="306"/>
    </row>
    <row r="480" spans="11:11" x14ac:dyDescent="0.25">
      <c r="K480" s="306"/>
    </row>
    <row r="481" spans="11:11" x14ac:dyDescent="0.25">
      <c r="K481" s="306"/>
    </row>
    <row r="482" spans="11:11" x14ac:dyDescent="0.25">
      <c r="K482" s="306"/>
    </row>
    <row r="483" spans="11:11" x14ac:dyDescent="0.25">
      <c r="K483" s="306"/>
    </row>
    <row r="484" spans="11:11" x14ac:dyDescent="0.25">
      <c r="K484" s="306"/>
    </row>
    <row r="485" spans="11:11" x14ac:dyDescent="0.25">
      <c r="K485" s="306"/>
    </row>
    <row r="486" spans="11:11" x14ac:dyDescent="0.25">
      <c r="K486" s="306"/>
    </row>
    <row r="487" spans="11:11" x14ac:dyDescent="0.25">
      <c r="K487" s="306"/>
    </row>
    <row r="488" spans="11:11" x14ac:dyDescent="0.25">
      <c r="K488" s="306"/>
    </row>
    <row r="489" spans="11:11" x14ac:dyDescent="0.25">
      <c r="K489" s="306"/>
    </row>
    <row r="490" spans="11:11" x14ac:dyDescent="0.25">
      <c r="K490" s="306"/>
    </row>
    <row r="491" spans="11:11" x14ac:dyDescent="0.25">
      <c r="K491" s="306"/>
    </row>
    <row r="492" spans="11:11" x14ac:dyDescent="0.25">
      <c r="K492" s="306"/>
    </row>
    <row r="493" spans="11:11" x14ac:dyDescent="0.25">
      <c r="K493" s="306"/>
    </row>
    <row r="494" spans="11:11" x14ac:dyDescent="0.25">
      <c r="K494" s="306"/>
    </row>
    <row r="495" spans="11:11" x14ac:dyDescent="0.25">
      <c r="K495" s="306"/>
    </row>
    <row r="496" spans="11:11" x14ac:dyDescent="0.25">
      <c r="K496" s="306"/>
    </row>
    <row r="497" spans="11:11" x14ac:dyDescent="0.25">
      <c r="K497" s="306"/>
    </row>
    <row r="498" spans="11:11" x14ac:dyDescent="0.25">
      <c r="K498" s="306"/>
    </row>
    <row r="499" spans="11:11" x14ac:dyDescent="0.25">
      <c r="K499" s="306"/>
    </row>
    <row r="500" spans="11:11" x14ac:dyDescent="0.25">
      <c r="K500" s="306"/>
    </row>
    <row r="501" spans="11:11" x14ac:dyDescent="0.25">
      <c r="K501" s="306"/>
    </row>
    <row r="502" spans="11:11" x14ac:dyDescent="0.25">
      <c r="K502" s="306"/>
    </row>
    <row r="503" spans="11:11" x14ac:dyDescent="0.25">
      <c r="K503" s="306"/>
    </row>
    <row r="504" spans="11:11" x14ac:dyDescent="0.25">
      <c r="K504" s="306"/>
    </row>
    <row r="505" spans="11:11" x14ac:dyDescent="0.25">
      <c r="K505" s="306"/>
    </row>
    <row r="506" spans="11:11" x14ac:dyDescent="0.25">
      <c r="K506" s="306"/>
    </row>
    <row r="507" spans="11:11" x14ac:dyDescent="0.25">
      <c r="K507" s="306"/>
    </row>
    <row r="508" spans="11:11" x14ac:dyDescent="0.25">
      <c r="K508" s="306"/>
    </row>
    <row r="509" spans="11:11" x14ac:dyDescent="0.25">
      <c r="K509" s="306"/>
    </row>
    <row r="510" spans="11:11" x14ac:dyDescent="0.25">
      <c r="K510" s="306"/>
    </row>
    <row r="511" spans="11:11" x14ac:dyDescent="0.25">
      <c r="K511" s="306"/>
    </row>
    <row r="512" spans="11:11" x14ac:dyDescent="0.25">
      <c r="K512" s="306"/>
    </row>
    <row r="513" spans="11:11" x14ac:dyDescent="0.25">
      <c r="K513" s="306"/>
    </row>
    <row r="514" spans="11:11" x14ac:dyDescent="0.25">
      <c r="K514" s="306"/>
    </row>
    <row r="515" spans="11:11" x14ac:dyDescent="0.25">
      <c r="K515" s="306"/>
    </row>
    <row r="516" spans="11:11" x14ac:dyDescent="0.25">
      <c r="K516" s="306"/>
    </row>
    <row r="517" spans="11:11" x14ac:dyDescent="0.25">
      <c r="K517" s="306"/>
    </row>
    <row r="518" spans="11:11" x14ac:dyDescent="0.25">
      <c r="K518" s="306"/>
    </row>
    <row r="519" spans="11:11" x14ac:dyDescent="0.25">
      <c r="K519" s="306"/>
    </row>
    <row r="520" spans="11:11" x14ac:dyDescent="0.25">
      <c r="K520" s="306"/>
    </row>
    <row r="521" spans="11:11" x14ac:dyDescent="0.25">
      <c r="K521" s="306"/>
    </row>
    <row r="522" spans="11:11" x14ac:dyDescent="0.25">
      <c r="K522" s="306"/>
    </row>
    <row r="523" spans="11:11" x14ac:dyDescent="0.25">
      <c r="K523" s="306"/>
    </row>
    <row r="524" spans="11:11" x14ac:dyDescent="0.25">
      <c r="K524" s="306"/>
    </row>
    <row r="525" spans="11:11" x14ac:dyDescent="0.25">
      <c r="K525" s="306"/>
    </row>
    <row r="526" spans="11:11" x14ac:dyDescent="0.25">
      <c r="K526" s="306"/>
    </row>
    <row r="527" spans="11:11" x14ac:dyDescent="0.25">
      <c r="K527" s="306"/>
    </row>
    <row r="528" spans="11:11" x14ac:dyDescent="0.25">
      <c r="K528" s="306"/>
    </row>
    <row r="529" spans="11:11" x14ac:dyDescent="0.25">
      <c r="K529" s="306"/>
    </row>
    <row r="530" spans="11:11" x14ac:dyDescent="0.25">
      <c r="K530" s="306"/>
    </row>
    <row r="531" spans="11:11" x14ac:dyDescent="0.25">
      <c r="K531" s="306"/>
    </row>
    <row r="532" spans="11:11" x14ac:dyDescent="0.25">
      <c r="K532" s="306"/>
    </row>
    <row r="533" spans="11:11" x14ac:dyDescent="0.25">
      <c r="K533" s="306"/>
    </row>
    <row r="534" spans="11:11" x14ac:dyDescent="0.25">
      <c r="K534" s="306"/>
    </row>
    <row r="535" spans="11:11" x14ac:dyDescent="0.25">
      <c r="K535" s="306"/>
    </row>
    <row r="536" spans="11:11" x14ac:dyDescent="0.25">
      <c r="K536" s="306"/>
    </row>
    <row r="537" spans="11:11" x14ac:dyDescent="0.25">
      <c r="K537" s="306"/>
    </row>
    <row r="538" spans="11:11" x14ac:dyDescent="0.25">
      <c r="K538" s="306"/>
    </row>
    <row r="539" spans="11:11" x14ac:dyDescent="0.25">
      <c r="K539" s="306"/>
    </row>
    <row r="540" spans="11:11" x14ac:dyDescent="0.25">
      <c r="K540" s="306"/>
    </row>
    <row r="541" spans="11:11" x14ac:dyDescent="0.25">
      <c r="K541" s="306"/>
    </row>
    <row r="542" spans="11:11" x14ac:dyDescent="0.25">
      <c r="K542" s="306"/>
    </row>
    <row r="543" spans="11:11" x14ac:dyDescent="0.25">
      <c r="K543" s="306"/>
    </row>
    <row r="544" spans="11:11" x14ac:dyDescent="0.25">
      <c r="K544" s="306"/>
    </row>
    <row r="545" spans="11:11" x14ac:dyDescent="0.25">
      <c r="K545" s="306"/>
    </row>
    <row r="546" spans="11:11" x14ac:dyDescent="0.25">
      <c r="K546" s="306"/>
    </row>
    <row r="547" spans="11:11" x14ac:dyDescent="0.25">
      <c r="K547" s="306"/>
    </row>
    <row r="548" spans="11:11" x14ac:dyDescent="0.25">
      <c r="K548" s="306"/>
    </row>
    <row r="549" spans="11:11" x14ac:dyDescent="0.25">
      <c r="K549" s="306"/>
    </row>
    <row r="550" spans="11:11" x14ac:dyDescent="0.25">
      <c r="K550" s="306"/>
    </row>
    <row r="551" spans="11:11" x14ac:dyDescent="0.25">
      <c r="K551" s="306"/>
    </row>
    <row r="552" spans="11:11" x14ac:dyDescent="0.25">
      <c r="K552" s="306"/>
    </row>
    <row r="553" spans="11:11" x14ac:dyDescent="0.25">
      <c r="K553" s="306"/>
    </row>
    <row r="554" spans="11:11" x14ac:dyDescent="0.25">
      <c r="K554" s="306"/>
    </row>
    <row r="555" spans="11:11" x14ac:dyDescent="0.25">
      <c r="K555" s="306"/>
    </row>
    <row r="556" spans="11:11" x14ac:dyDescent="0.25">
      <c r="K556" s="306"/>
    </row>
    <row r="557" spans="11:11" x14ac:dyDescent="0.25">
      <c r="K557" s="306"/>
    </row>
    <row r="558" spans="11:11" x14ac:dyDescent="0.25">
      <c r="K558" s="306"/>
    </row>
    <row r="559" spans="11:11" x14ac:dyDescent="0.25">
      <c r="K559" s="306"/>
    </row>
    <row r="560" spans="11:11" x14ac:dyDescent="0.25">
      <c r="K560" s="306"/>
    </row>
    <row r="561" spans="11:11" x14ac:dyDescent="0.25">
      <c r="K561" s="306"/>
    </row>
    <row r="562" spans="11:11" x14ac:dyDescent="0.25">
      <c r="K562" s="306"/>
    </row>
    <row r="563" spans="11:11" x14ac:dyDescent="0.25">
      <c r="K563" s="306"/>
    </row>
    <row r="564" spans="11:11" x14ac:dyDescent="0.25">
      <c r="K564" s="306"/>
    </row>
    <row r="565" spans="11:11" x14ac:dyDescent="0.25">
      <c r="K565" s="306"/>
    </row>
    <row r="566" spans="11:11" x14ac:dyDescent="0.25">
      <c r="K566" s="306"/>
    </row>
    <row r="567" spans="11:11" x14ac:dyDescent="0.25">
      <c r="K567" s="306"/>
    </row>
    <row r="568" spans="11:11" x14ac:dyDescent="0.25">
      <c r="K568" s="306"/>
    </row>
    <row r="569" spans="11:11" x14ac:dyDescent="0.25">
      <c r="K569" s="306"/>
    </row>
    <row r="570" spans="11:11" x14ac:dyDescent="0.25">
      <c r="K570" s="306"/>
    </row>
    <row r="571" spans="11:11" x14ac:dyDescent="0.25">
      <c r="K571" s="306"/>
    </row>
    <row r="572" spans="11:11" x14ac:dyDescent="0.25">
      <c r="K572" s="306"/>
    </row>
    <row r="573" spans="11:11" x14ac:dyDescent="0.25">
      <c r="K573" s="306"/>
    </row>
    <row r="574" spans="11:11" x14ac:dyDescent="0.25">
      <c r="K574" s="306"/>
    </row>
    <row r="575" spans="11:11" x14ac:dyDescent="0.25">
      <c r="K575" s="306"/>
    </row>
    <row r="576" spans="11:11" x14ac:dyDescent="0.25">
      <c r="K576" s="306"/>
    </row>
    <row r="577" spans="11:11" x14ac:dyDescent="0.25">
      <c r="K577" s="306"/>
    </row>
    <row r="578" spans="11:11" x14ac:dyDescent="0.25">
      <c r="K578" s="306"/>
    </row>
    <row r="579" spans="11:11" x14ac:dyDescent="0.25">
      <c r="K579" s="306"/>
    </row>
    <row r="580" spans="11:11" x14ac:dyDescent="0.25">
      <c r="K580" s="306"/>
    </row>
    <row r="581" spans="11:11" x14ac:dyDescent="0.25">
      <c r="K581" s="306"/>
    </row>
    <row r="582" spans="11:11" x14ac:dyDescent="0.25">
      <c r="K582" s="306"/>
    </row>
    <row r="583" spans="11:11" x14ac:dyDescent="0.25">
      <c r="K583" s="306"/>
    </row>
    <row r="584" spans="11:11" x14ac:dyDescent="0.25">
      <c r="K584" s="306"/>
    </row>
    <row r="585" spans="11:11" x14ac:dyDescent="0.25">
      <c r="K585" s="306"/>
    </row>
    <row r="586" spans="11:11" x14ac:dyDescent="0.25">
      <c r="K586" s="306"/>
    </row>
    <row r="587" spans="11:11" x14ac:dyDescent="0.25">
      <c r="K587" s="306"/>
    </row>
    <row r="588" spans="11:11" x14ac:dyDescent="0.25">
      <c r="K588" s="306"/>
    </row>
    <row r="589" spans="11:11" x14ac:dyDescent="0.25">
      <c r="K589" s="306"/>
    </row>
    <row r="590" spans="11:11" x14ac:dyDescent="0.25">
      <c r="K590" s="306"/>
    </row>
    <row r="591" spans="11:11" x14ac:dyDescent="0.25">
      <c r="K591" s="306"/>
    </row>
    <row r="592" spans="11:11" x14ac:dyDescent="0.25">
      <c r="K592" s="306"/>
    </row>
    <row r="593" spans="11:11" x14ac:dyDescent="0.25">
      <c r="K593" s="306"/>
    </row>
    <row r="594" spans="11:11" x14ac:dyDescent="0.25">
      <c r="K594" s="306"/>
    </row>
    <row r="595" spans="11:11" x14ac:dyDescent="0.25">
      <c r="K595" s="306"/>
    </row>
    <row r="596" spans="11:11" x14ac:dyDescent="0.25">
      <c r="K596" s="306"/>
    </row>
    <row r="597" spans="11:11" x14ac:dyDescent="0.25">
      <c r="K597" s="306"/>
    </row>
    <row r="598" spans="11:11" x14ac:dyDescent="0.25">
      <c r="K598" s="306"/>
    </row>
    <row r="599" spans="11:11" x14ac:dyDescent="0.25">
      <c r="K599" s="306"/>
    </row>
    <row r="600" spans="11:11" x14ac:dyDescent="0.25">
      <c r="K600" s="306"/>
    </row>
    <row r="601" spans="11:11" x14ac:dyDescent="0.25">
      <c r="K601" s="306"/>
    </row>
    <row r="602" spans="11:11" x14ac:dyDescent="0.25">
      <c r="K602" s="306"/>
    </row>
    <row r="603" spans="11:11" x14ac:dyDescent="0.25">
      <c r="K603" s="306"/>
    </row>
    <row r="604" spans="11:11" x14ac:dyDescent="0.25">
      <c r="K604" s="306"/>
    </row>
    <row r="605" spans="11:11" x14ac:dyDescent="0.25">
      <c r="K605" s="306"/>
    </row>
    <row r="606" spans="11:11" x14ac:dyDescent="0.25">
      <c r="K606" s="306"/>
    </row>
    <row r="607" spans="11:11" x14ac:dyDescent="0.25">
      <c r="K607" s="306"/>
    </row>
    <row r="608" spans="11:11" x14ac:dyDescent="0.25">
      <c r="K608" s="306"/>
    </row>
    <row r="609" spans="11:11" x14ac:dyDescent="0.25">
      <c r="K609" s="306"/>
    </row>
    <row r="610" spans="11:11" x14ac:dyDescent="0.25">
      <c r="K610" s="306"/>
    </row>
    <row r="611" spans="11:11" x14ac:dyDescent="0.25">
      <c r="K611" s="306"/>
    </row>
    <row r="612" spans="11:11" x14ac:dyDescent="0.25">
      <c r="K612" s="306"/>
    </row>
    <row r="613" spans="11:11" x14ac:dyDescent="0.25">
      <c r="K613" s="306"/>
    </row>
    <row r="614" spans="11:11" x14ac:dyDescent="0.25">
      <c r="K614" s="306"/>
    </row>
    <row r="615" spans="11:11" x14ac:dyDescent="0.25">
      <c r="K615" s="306"/>
    </row>
    <row r="616" spans="11:11" x14ac:dyDescent="0.25">
      <c r="K616" s="306"/>
    </row>
    <row r="617" spans="11:11" x14ac:dyDescent="0.25">
      <c r="K617" s="306"/>
    </row>
    <row r="618" spans="11:11" x14ac:dyDescent="0.25">
      <c r="K618" s="306"/>
    </row>
    <row r="619" spans="11:11" x14ac:dyDescent="0.25">
      <c r="K619" s="306"/>
    </row>
    <row r="620" spans="11:11" x14ac:dyDescent="0.25">
      <c r="K620" s="306"/>
    </row>
    <row r="621" spans="11:11" x14ac:dyDescent="0.25">
      <c r="K621" s="306"/>
    </row>
    <row r="622" spans="11:11" x14ac:dyDescent="0.25">
      <c r="K622" s="306"/>
    </row>
    <row r="623" spans="11:11" x14ac:dyDescent="0.25">
      <c r="K623" s="306"/>
    </row>
    <row r="624" spans="11:11" x14ac:dyDescent="0.25">
      <c r="K624" s="306"/>
    </row>
    <row r="625" spans="11:11" x14ac:dyDescent="0.25">
      <c r="K625" s="306"/>
    </row>
    <row r="626" spans="11:11" x14ac:dyDescent="0.25">
      <c r="K626" s="306"/>
    </row>
    <row r="627" spans="11:11" x14ac:dyDescent="0.25">
      <c r="K627" s="306"/>
    </row>
    <row r="628" spans="11:11" x14ac:dyDescent="0.25">
      <c r="K628" s="306"/>
    </row>
    <row r="629" spans="11:11" x14ac:dyDescent="0.25">
      <c r="K629" s="306"/>
    </row>
    <row r="630" spans="11:11" x14ac:dyDescent="0.25">
      <c r="K630" s="306"/>
    </row>
    <row r="631" spans="11:11" x14ac:dyDescent="0.25">
      <c r="K631" s="306"/>
    </row>
    <row r="632" spans="11:11" x14ac:dyDescent="0.25">
      <c r="K632" s="306"/>
    </row>
    <row r="633" spans="11:11" x14ac:dyDescent="0.25">
      <c r="K633" s="306"/>
    </row>
    <row r="634" spans="11:11" x14ac:dyDescent="0.25">
      <c r="K634" s="306"/>
    </row>
    <row r="635" spans="11:11" x14ac:dyDescent="0.25">
      <c r="K635" s="306"/>
    </row>
    <row r="636" spans="11:11" x14ac:dyDescent="0.25">
      <c r="K636" s="306"/>
    </row>
    <row r="637" spans="11:11" x14ac:dyDescent="0.25">
      <c r="K637" s="306"/>
    </row>
    <row r="638" spans="11:11" x14ac:dyDescent="0.25">
      <c r="K638" s="306"/>
    </row>
    <row r="639" spans="11:11" x14ac:dyDescent="0.25">
      <c r="K639" s="306"/>
    </row>
    <row r="640" spans="11:11" x14ac:dyDescent="0.25">
      <c r="K640" s="306"/>
    </row>
    <row r="641" spans="11:11" x14ac:dyDescent="0.25">
      <c r="K641" s="306"/>
    </row>
    <row r="642" spans="11:11" x14ac:dyDescent="0.25">
      <c r="K642" s="306"/>
    </row>
    <row r="643" spans="11:11" x14ac:dyDescent="0.25">
      <c r="K643" s="306"/>
    </row>
    <row r="644" spans="11:11" x14ac:dyDescent="0.25">
      <c r="K644" s="306"/>
    </row>
    <row r="645" spans="11:11" x14ac:dyDescent="0.25">
      <c r="K645" s="306"/>
    </row>
    <row r="646" spans="11:11" x14ac:dyDescent="0.25">
      <c r="K646" s="306"/>
    </row>
    <row r="647" spans="11:11" x14ac:dyDescent="0.25">
      <c r="K647" s="306"/>
    </row>
    <row r="648" spans="11:11" x14ac:dyDescent="0.25">
      <c r="K648" s="306"/>
    </row>
    <row r="649" spans="11:11" x14ac:dyDescent="0.25">
      <c r="K649" s="306"/>
    </row>
    <row r="650" spans="11:11" x14ac:dyDescent="0.25">
      <c r="K650" s="306"/>
    </row>
    <row r="651" spans="11:11" x14ac:dyDescent="0.25">
      <c r="K651" s="306"/>
    </row>
    <row r="652" spans="11:11" x14ac:dyDescent="0.25">
      <c r="K652" s="306"/>
    </row>
    <row r="653" spans="11:11" x14ac:dyDescent="0.25">
      <c r="K653" s="306"/>
    </row>
    <row r="654" spans="11:11" x14ac:dyDescent="0.25">
      <c r="K654" s="306"/>
    </row>
    <row r="655" spans="11:11" x14ac:dyDescent="0.25">
      <c r="K655" s="306"/>
    </row>
    <row r="656" spans="11:11" x14ac:dyDescent="0.25">
      <c r="K656" s="306"/>
    </row>
    <row r="657" spans="11:11" x14ac:dyDescent="0.25">
      <c r="K657" s="306"/>
    </row>
    <row r="658" spans="11:11" x14ac:dyDescent="0.25">
      <c r="K658" s="306"/>
    </row>
    <row r="659" spans="11:11" x14ac:dyDescent="0.25">
      <c r="K659" s="306"/>
    </row>
    <row r="660" spans="11:11" x14ac:dyDescent="0.25">
      <c r="K660" s="306"/>
    </row>
    <row r="661" spans="11:11" x14ac:dyDescent="0.25">
      <c r="K661" s="306"/>
    </row>
    <row r="662" spans="11:11" x14ac:dyDescent="0.25">
      <c r="K662" s="306"/>
    </row>
    <row r="663" spans="11:11" x14ac:dyDescent="0.25">
      <c r="K663" s="306"/>
    </row>
    <row r="664" spans="11:11" x14ac:dyDescent="0.25">
      <c r="K664" s="306"/>
    </row>
    <row r="665" spans="11:11" x14ac:dyDescent="0.25">
      <c r="K665" s="306"/>
    </row>
    <row r="666" spans="11:11" x14ac:dyDescent="0.25">
      <c r="K666" s="306"/>
    </row>
    <row r="667" spans="11:11" x14ac:dyDescent="0.25">
      <c r="K667" s="306"/>
    </row>
    <row r="668" spans="11:11" x14ac:dyDescent="0.25">
      <c r="K668" s="306"/>
    </row>
    <row r="669" spans="11:11" x14ac:dyDescent="0.25">
      <c r="K669" s="306"/>
    </row>
    <row r="670" spans="11:11" x14ac:dyDescent="0.25">
      <c r="K670" s="306"/>
    </row>
    <row r="671" spans="11:11" x14ac:dyDescent="0.25">
      <c r="K671" s="306"/>
    </row>
    <row r="672" spans="11:11" x14ac:dyDescent="0.25">
      <c r="K672" s="306"/>
    </row>
    <row r="673" spans="11:11" x14ac:dyDescent="0.25">
      <c r="K673" s="306"/>
    </row>
    <row r="674" spans="11:11" x14ac:dyDescent="0.25">
      <c r="K674" s="306"/>
    </row>
    <row r="675" spans="11:11" x14ac:dyDescent="0.25">
      <c r="K675" s="306"/>
    </row>
    <row r="676" spans="11:11" x14ac:dyDescent="0.25">
      <c r="K676" s="306"/>
    </row>
    <row r="677" spans="11:11" x14ac:dyDescent="0.25">
      <c r="K677" s="306"/>
    </row>
    <row r="678" spans="11:11" x14ac:dyDescent="0.25">
      <c r="K678" s="306"/>
    </row>
    <row r="679" spans="11:11" x14ac:dyDescent="0.25">
      <c r="K679" s="306"/>
    </row>
    <row r="680" spans="11:11" x14ac:dyDescent="0.25">
      <c r="K680" s="306"/>
    </row>
    <row r="681" spans="11:11" x14ac:dyDescent="0.25">
      <c r="K681" s="306"/>
    </row>
    <row r="682" spans="11:11" x14ac:dyDescent="0.25">
      <c r="K682" s="306"/>
    </row>
    <row r="683" spans="11:11" x14ac:dyDescent="0.25">
      <c r="K683" s="306"/>
    </row>
    <row r="684" spans="11:11" x14ac:dyDescent="0.25">
      <c r="K684" s="306"/>
    </row>
    <row r="685" spans="11:11" x14ac:dyDescent="0.25">
      <c r="K685" s="306"/>
    </row>
    <row r="686" spans="11:11" x14ac:dyDescent="0.25">
      <c r="K686" s="306"/>
    </row>
    <row r="687" spans="11:11" x14ac:dyDescent="0.25">
      <c r="K687" s="306"/>
    </row>
    <row r="688" spans="11:11" x14ac:dyDescent="0.25">
      <c r="K688" s="306"/>
    </row>
    <row r="689" spans="11:11" x14ac:dyDescent="0.25">
      <c r="K689" s="306"/>
    </row>
    <row r="690" spans="11:11" x14ac:dyDescent="0.25">
      <c r="K690" s="306"/>
    </row>
    <row r="691" spans="11:11" x14ac:dyDescent="0.25">
      <c r="K691" s="306"/>
    </row>
    <row r="692" spans="11:11" x14ac:dyDescent="0.25">
      <c r="K692" s="306"/>
    </row>
    <row r="693" spans="11:11" x14ac:dyDescent="0.25">
      <c r="K693" s="306"/>
    </row>
    <row r="694" spans="11:11" x14ac:dyDescent="0.25">
      <c r="K694" s="306"/>
    </row>
    <row r="695" spans="11:11" x14ac:dyDescent="0.25">
      <c r="K695" s="306"/>
    </row>
    <row r="696" spans="11:11" x14ac:dyDescent="0.25">
      <c r="K696" s="306"/>
    </row>
    <row r="697" spans="11:11" x14ac:dyDescent="0.25">
      <c r="K697" s="306"/>
    </row>
    <row r="698" spans="11:11" x14ac:dyDescent="0.25">
      <c r="K698" s="306"/>
    </row>
    <row r="699" spans="11:11" x14ac:dyDescent="0.25">
      <c r="K699" s="306"/>
    </row>
    <row r="700" spans="11:11" x14ac:dyDescent="0.25">
      <c r="K700" s="306"/>
    </row>
    <row r="701" spans="11:11" x14ac:dyDescent="0.25">
      <c r="K701" s="306"/>
    </row>
    <row r="702" spans="11:11" x14ac:dyDescent="0.25">
      <c r="K702" s="306"/>
    </row>
    <row r="703" spans="11:11" x14ac:dyDescent="0.25">
      <c r="K703" s="306"/>
    </row>
    <row r="704" spans="11:11" x14ac:dyDescent="0.25">
      <c r="K704" s="306"/>
    </row>
    <row r="705" spans="11:11" x14ac:dyDescent="0.25">
      <c r="K705" s="306"/>
    </row>
    <row r="706" spans="11:11" x14ac:dyDescent="0.25">
      <c r="K706" s="306"/>
    </row>
    <row r="707" spans="11:11" x14ac:dyDescent="0.25">
      <c r="K707" s="306"/>
    </row>
    <row r="708" spans="11:11" x14ac:dyDescent="0.25">
      <c r="K708" s="306"/>
    </row>
    <row r="709" spans="11:11" x14ac:dyDescent="0.25">
      <c r="K709" s="306"/>
    </row>
    <row r="710" spans="11:11" x14ac:dyDescent="0.25">
      <c r="K710" s="306"/>
    </row>
    <row r="711" spans="11:11" x14ac:dyDescent="0.25">
      <c r="K711" s="306"/>
    </row>
    <row r="712" spans="11:11" x14ac:dyDescent="0.25">
      <c r="K712" s="306"/>
    </row>
    <row r="713" spans="11:11" x14ac:dyDescent="0.25">
      <c r="K713" s="306"/>
    </row>
    <row r="714" spans="11:11" x14ac:dyDescent="0.25">
      <c r="K714" s="306"/>
    </row>
    <row r="715" spans="11:11" x14ac:dyDescent="0.25">
      <c r="K715" s="306"/>
    </row>
    <row r="716" spans="11:11" x14ac:dyDescent="0.25">
      <c r="K716" s="306"/>
    </row>
    <row r="717" spans="11:11" x14ac:dyDescent="0.25">
      <c r="K717" s="306"/>
    </row>
    <row r="718" spans="11:11" x14ac:dyDescent="0.25">
      <c r="K718" s="306"/>
    </row>
    <row r="719" spans="11:11" x14ac:dyDescent="0.25">
      <c r="K719" s="306"/>
    </row>
    <row r="720" spans="11:11" x14ac:dyDescent="0.25">
      <c r="K720" s="306"/>
    </row>
    <row r="721" spans="11:11" x14ac:dyDescent="0.25">
      <c r="K721" s="306"/>
    </row>
    <row r="722" spans="11:11" x14ac:dyDescent="0.25">
      <c r="K722" s="306"/>
    </row>
    <row r="723" spans="11:11" x14ac:dyDescent="0.25">
      <c r="K723" s="306"/>
    </row>
    <row r="724" spans="11:11" x14ac:dyDescent="0.25">
      <c r="K724" s="306"/>
    </row>
    <row r="725" spans="11:11" x14ac:dyDescent="0.25">
      <c r="K725" s="306"/>
    </row>
    <row r="726" spans="11:11" x14ac:dyDescent="0.25">
      <c r="K726" s="306"/>
    </row>
    <row r="727" spans="11:11" x14ac:dyDescent="0.25">
      <c r="K727" s="306"/>
    </row>
    <row r="728" spans="11:11" x14ac:dyDescent="0.25">
      <c r="K728" s="306"/>
    </row>
    <row r="729" spans="11:11" x14ac:dyDescent="0.25">
      <c r="K729" s="306"/>
    </row>
    <row r="730" spans="11:11" x14ac:dyDescent="0.25">
      <c r="K730" s="306"/>
    </row>
    <row r="731" spans="11:11" x14ac:dyDescent="0.25">
      <c r="K731" s="306"/>
    </row>
    <row r="732" spans="11:11" x14ac:dyDescent="0.25">
      <c r="K732" s="306"/>
    </row>
    <row r="733" spans="11:11" x14ac:dyDescent="0.25">
      <c r="K733" s="306"/>
    </row>
    <row r="734" spans="11:11" x14ac:dyDescent="0.25">
      <c r="K734" s="306"/>
    </row>
    <row r="735" spans="11:11" x14ac:dyDescent="0.25">
      <c r="K735" s="306"/>
    </row>
    <row r="736" spans="11:11" x14ac:dyDescent="0.25">
      <c r="K736" s="306"/>
    </row>
    <row r="737" spans="11:11" x14ac:dyDescent="0.25">
      <c r="K737" s="306"/>
    </row>
    <row r="738" spans="11:11" x14ac:dyDescent="0.25">
      <c r="K738" s="306"/>
    </row>
    <row r="739" spans="11:11" x14ac:dyDescent="0.25">
      <c r="K739" s="306"/>
    </row>
    <row r="740" spans="11:11" x14ac:dyDescent="0.25">
      <c r="K740" s="306"/>
    </row>
    <row r="741" spans="11:11" x14ac:dyDescent="0.25">
      <c r="K741" s="306"/>
    </row>
    <row r="742" spans="11:11" x14ac:dyDescent="0.25">
      <c r="K742" s="306"/>
    </row>
    <row r="743" spans="11:11" x14ac:dyDescent="0.25">
      <c r="K743" s="306"/>
    </row>
    <row r="744" spans="11:11" x14ac:dyDescent="0.25">
      <c r="K744" s="306"/>
    </row>
    <row r="745" spans="11:11" x14ac:dyDescent="0.25">
      <c r="K745" s="306"/>
    </row>
    <row r="746" spans="11:11" x14ac:dyDescent="0.25">
      <c r="K746" s="306"/>
    </row>
    <row r="747" spans="11:11" x14ac:dyDescent="0.25">
      <c r="K747" s="306"/>
    </row>
    <row r="748" spans="11:11" x14ac:dyDescent="0.25">
      <c r="K748" s="306"/>
    </row>
    <row r="749" spans="11:11" x14ac:dyDescent="0.25">
      <c r="K749" s="306"/>
    </row>
    <row r="750" spans="11:11" x14ac:dyDescent="0.25">
      <c r="K750" s="306"/>
    </row>
    <row r="751" spans="11:11" x14ac:dyDescent="0.25">
      <c r="K751" s="306"/>
    </row>
    <row r="752" spans="11:11" x14ac:dyDescent="0.25">
      <c r="K752" s="306"/>
    </row>
    <row r="753" spans="11:11" x14ac:dyDescent="0.25">
      <c r="K753" s="306"/>
    </row>
    <row r="754" spans="11:11" x14ac:dyDescent="0.25">
      <c r="K754" s="306"/>
    </row>
    <row r="755" spans="11:11" x14ac:dyDescent="0.25">
      <c r="K755" s="306"/>
    </row>
    <row r="756" spans="11:11" x14ac:dyDescent="0.25">
      <c r="K756" s="306"/>
    </row>
    <row r="757" spans="11:11" x14ac:dyDescent="0.25">
      <c r="K757" s="306"/>
    </row>
    <row r="758" spans="11:11" x14ac:dyDescent="0.25">
      <c r="K758" s="306"/>
    </row>
    <row r="759" spans="11:11" x14ac:dyDescent="0.25">
      <c r="K759" s="306"/>
    </row>
    <row r="760" spans="11:11" x14ac:dyDescent="0.25">
      <c r="K760" s="306"/>
    </row>
    <row r="761" spans="11:11" x14ac:dyDescent="0.25">
      <c r="K761" s="306"/>
    </row>
    <row r="762" spans="11:11" x14ac:dyDescent="0.25">
      <c r="K762" s="306"/>
    </row>
    <row r="763" spans="11:11" x14ac:dyDescent="0.25">
      <c r="K763" s="306"/>
    </row>
    <row r="764" spans="11:11" x14ac:dyDescent="0.25">
      <c r="K764" s="306"/>
    </row>
    <row r="765" spans="11:11" x14ac:dyDescent="0.25">
      <c r="K765" s="306"/>
    </row>
    <row r="766" spans="11:11" x14ac:dyDescent="0.25">
      <c r="K766" s="306"/>
    </row>
    <row r="767" spans="11:11" x14ac:dyDescent="0.25">
      <c r="K767" s="306"/>
    </row>
    <row r="768" spans="11:11" x14ac:dyDescent="0.25">
      <c r="K768" s="306"/>
    </row>
    <row r="769" spans="11:11" x14ac:dyDescent="0.25">
      <c r="K769" s="306"/>
    </row>
    <row r="770" spans="11:11" x14ac:dyDescent="0.25">
      <c r="K770" s="306"/>
    </row>
    <row r="771" spans="11:11" x14ac:dyDescent="0.25">
      <c r="K771" s="306"/>
    </row>
    <row r="772" spans="11:11" x14ac:dyDescent="0.25">
      <c r="K772" s="306"/>
    </row>
    <row r="773" spans="11:11" x14ac:dyDescent="0.25">
      <c r="K773" s="306"/>
    </row>
    <row r="774" spans="11:11" x14ac:dyDescent="0.25">
      <c r="K774" s="306"/>
    </row>
    <row r="775" spans="11:11" x14ac:dyDescent="0.25">
      <c r="K775" s="306"/>
    </row>
    <row r="776" spans="11:11" x14ac:dyDescent="0.25">
      <c r="K776" s="306"/>
    </row>
    <row r="777" spans="11:11" x14ac:dyDescent="0.25">
      <c r="K777" s="306"/>
    </row>
    <row r="778" spans="11:11" x14ac:dyDescent="0.25">
      <c r="K778" s="306"/>
    </row>
    <row r="779" spans="11:11" x14ac:dyDescent="0.25">
      <c r="K779" s="306"/>
    </row>
    <row r="780" spans="11:11" x14ac:dyDescent="0.25">
      <c r="K780" s="306"/>
    </row>
    <row r="781" spans="11:11" x14ac:dyDescent="0.25">
      <c r="K781" s="306"/>
    </row>
    <row r="782" spans="11:11" x14ac:dyDescent="0.25">
      <c r="K782" s="306"/>
    </row>
    <row r="783" spans="11:11" x14ac:dyDescent="0.25">
      <c r="K783" s="306"/>
    </row>
    <row r="784" spans="11:11" x14ac:dyDescent="0.25">
      <c r="K784" s="306"/>
    </row>
    <row r="785" spans="11:11" x14ac:dyDescent="0.25">
      <c r="K785" s="306"/>
    </row>
    <row r="786" spans="11:11" x14ac:dyDescent="0.25">
      <c r="K786" s="306"/>
    </row>
    <row r="787" spans="11:11" x14ac:dyDescent="0.25">
      <c r="K787" s="306"/>
    </row>
    <row r="788" spans="11:11" x14ac:dyDescent="0.25">
      <c r="K788" s="306"/>
    </row>
    <row r="789" spans="11:11" x14ac:dyDescent="0.25">
      <c r="K789" s="306"/>
    </row>
    <row r="790" spans="11:11" x14ac:dyDescent="0.25">
      <c r="K790" s="306"/>
    </row>
    <row r="791" spans="11:11" x14ac:dyDescent="0.25">
      <c r="K791" s="306"/>
    </row>
    <row r="792" spans="11:11" x14ac:dyDescent="0.25">
      <c r="K792" s="306"/>
    </row>
    <row r="793" spans="11:11" x14ac:dyDescent="0.25">
      <c r="K793" s="306"/>
    </row>
    <row r="794" spans="11:11" x14ac:dyDescent="0.25">
      <c r="K794" s="306"/>
    </row>
    <row r="795" spans="11:11" x14ac:dyDescent="0.25">
      <c r="K795" s="306"/>
    </row>
    <row r="796" spans="11:11" x14ac:dyDescent="0.25">
      <c r="K796" s="306"/>
    </row>
    <row r="797" spans="11:11" x14ac:dyDescent="0.25">
      <c r="K797" s="306"/>
    </row>
    <row r="798" spans="11:11" x14ac:dyDescent="0.25">
      <c r="K798" s="306"/>
    </row>
    <row r="799" spans="11:11" x14ac:dyDescent="0.25">
      <c r="K799" s="306"/>
    </row>
    <row r="800" spans="11:11" x14ac:dyDescent="0.25">
      <c r="K800" s="306"/>
    </row>
    <row r="801" spans="11:11" x14ac:dyDescent="0.25">
      <c r="K801" s="306"/>
    </row>
    <row r="802" spans="11:11" x14ac:dyDescent="0.25">
      <c r="K802" s="306"/>
    </row>
    <row r="803" spans="11:11" x14ac:dyDescent="0.25">
      <c r="K803" s="306"/>
    </row>
    <row r="804" spans="11:11" x14ac:dyDescent="0.25">
      <c r="K804" s="306"/>
    </row>
    <row r="805" spans="11:11" x14ac:dyDescent="0.25">
      <c r="K805" s="306"/>
    </row>
    <row r="806" spans="11:11" x14ac:dyDescent="0.25">
      <c r="K806" s="306"/>
    </row>
    <row r="807" spans="11:11" x14ac:dyDescent="0.25">
      <c r="K807" s="306"/>
    </row>
    <row r="808" spans="11:11" x14ac:dyDescent="0.25">
      <c r="K808" s="306"/>
    </row>
    <row r="809" spans="11:11" x14ac:dyDescent="0.25">
      <c r="K809" s="306"/>
    </row>
    <row r="810" spans="11:11" x14ac:dyDescent="0.25">
      <c r="K810" s="306"/>
    </row>
    <row r="811" spans="11:11" x14ac:dyDescent="0.25">
      <c r="K811" s="306"/>
    </row>
    <row r="812" spans="11:11" x14ac:dyDescent="0.25">
      <c r="K812" s="306"/>
    </row>
    <row r="813" spans="11:11" x14ac:dyDescent="0.25">
      <c r="K813" s="306"/>
    </row>
    <row r="814" spans="11:11" x14ac:dyDescent="0.25">
      <c r="K814" s="306"/>
    </row>
    <row r="815" spans="11:11" x14ac:dyDescent="0.25">
      <c r="K815" s="306"/>
    </row>
    <row r="816" spans="11:11" x14ac:dyDescent="0.25">
      <c r="K816" s="306"/>
    </row>
    <row r="817" spans="11:11" x14ac:dyDescent="0.25">
      <c r="K817" s="306"/>
    </row>
    <row r="818" spans="11:11" x14ac:dyDescent="0.25">
      <c r="K818" s="306"/>
    </row>
    <row r="819" spans="11:11" x14ac:dyDescent="0.25">
      <c r="K819" s="306"/>
    </row>
    <row r="820" spans="11:11" x14ac:dyDescent="0.25">
      <c r="K820" s="306"/>
    </row>
    <row r="821" spans="11:11" x14ac:dyDescent="0.25">
      <c r="K821" s="306"/>
    </row>
    <row r="822" spans="11:11" x14ac:dyDescent="0.25">
      <c r="K822" s="306"/>
    </row>
    <row r="823" spans="11:11" x14ac:dyDescent="0.25">
      <c r="K823" s="306"/>
    </row>
    <row r="824" spans="11:11" x14ac:dyDescent="0.25">
      <c r="K824" s="306"/>
    </row>
    <row r="825" spans="11:11" x14ac:dyDescent="0.25">
      <c r="K825" s="306"/>
    </row>
    <row r="826" spans="11:11" x14ac:dyDescent="0.25">
      <c r="K826" s="306"/>
    </row>
    <row r="827" spans="11:11" x14ac:dyDescent="0.25">
      <c r="K827" s="306"/>
    </row>
    <row r="828" spans="11:11" x14ac:dyDescent="0.25">
      <c r="K828" s="306"/>
    </row>
    <row r="829" spans="11:11" x14ac:dyDescent="0.25">
      <c r="K829" s="306"/>
    </row>
    <row r="830" spans="11:11" x14ac:dyDescent="0.25">
      <c r="K830" s="306"/>
    </row>
    <row r="831" spans="11:11" x14ac:dyDescent="0.25">
      <c r="K831" s="306"/>
    </row>
    <row r="832" spans="11:11" x14ac:dyDescent="0.25">
      <c r="K832" s="306"/>
    </row>
    <row r="833" spans="11:11" x14ac:dyDescent="0.25">
      <c r="K833" s="306"/>
    </row>
    <row r="834" spans="11:11" x14ac:dyDescent="0.25">
      <c r="K834" s="306"/>
    </row>
    <row r="835" spans="11:11" x14ac:dyDescent="0.25">
      <c r="K835" s="306"/>
    </row>
    <row r="836" spans="11:11" x14ac:dyDescent="0.25">
      <c r="K836" s="306"/>
    </row>
    <row r="837" spans="11:11" x14ac:dyDescent="0.25">
      <c r="K837" s="306"/>
    </row>
    <row r="838" spans="11:11" x14ac:dyDescent="0.25">
      <c r="K838" s="306"/>
    </row>
    <row r="839" spans="11:11" x14ac:dyDescent="0.25">
      <c r="K839" s="306"/>
    </row>
    <row r="840" spans="11:11" x14ac:dyDescent="0.25">
      <c r="K840" s="306"/>
    </row>
    <row r="841" spans="11:11" x14ac:dyDescent="0.25">
      <c r="K841" s="306"/>
    </row>
    <row r="842" spans="11:11" x14ac:dyDescent="0.25">
      <c r="K842" s="306"/>
    </row>
    <row r="843" spans="11:11" x14ac:dyDescent="0.25">
      <c r="K843" s="306"/>
    </row>
    <row r="844" spans="11:11" x14ac:dyDescent="0.25">
      <c r="K844" s="306"/>
    </row>
    <row r="845" spans="11:11" x14ac:dyDescent="0.25">
      <c r="K845" s="306"/>
    </row>
    <row r="846" spans="11:11" x14ac:dyDescent="0.25">
      <c r="K846" s="306"/>
    </row>
    <row r="847" spans="11:11" x14ac:dyDescent="0.25">
      <c r="K847" s="306"/>
    </row>
    <row r="848" spans="11:11" x14ac:dyDescent="0.25">
      <c r="K848" s="306"/>
    </row>
    <row r="849" spans="11:11" x14ac:dyDescent="0.25">
      <c r="K849" s="306"/>
    </row>
    <row r="850" spans="11:11" x14ac:dyDescent="0.25">
      <c r="K850" s="306"/>
    </row>
    <row r="851" spans="11:11" x14ac:dyDescent="0.25">
      <c r="K851" s="306"/>
    </row>
    <row r="852" spans="11:11" x14ac:dyDescent="0.25">
      <c r="K852" s="306"/>
    </row>
    <row r="853" spans="11:11" x14ac:dyDescent="0.25">
      <c r="K853" s="306"/>
    </row>
    <row r="854" spans="11:11" x14ac:dyDescent="0.25">
      <c r="K854" s="306"/>
    </row>
    <row r="855" spans="11:11" x14ac:dyDescent="0.25">
      <c r="K855" s="306"/>
    </row>
    <row r="856" spans="11:11" x14ac:dyDescent="0.25">
      <c r="K856" s="306"/>
    </row>
    <row r="857" spans="11:11" x14ac:dyDescent="0.25">
      <c r="K857" s="306"/>
    </row>
    <row r="858" spans="11:11" x14ac:dyDescent="0.25">
      <c r="K858" s="306"/>
    </row>
    <row r="859" spans="11:11" x14ac:dyDescent="0.25">
      <c r="K859" s="306"/>
    </row>
    <row r="860" spans="11:11" x14ac:dyDescent="0.25">
      <c r="K860" s="306"/>
    </row>
    <row r="861" spans="11:11" x14ac:dyDescent="0.25">
      <c r="K861" s="306"/>
    </row>
    <row r="862" spans="11:11" x14ac:dyDescent="0.25">
      <c r="K862" s="306"/>
    </row>
    <row r="863" spans="11:11" x14ac:dyDescent="0.25">
      <c r="K863" s="306"/>
    </row>
    <row r="864" spans="11:11" x14ac:dyDescent="0.25">
      <c r="K864" s="306"/>
    </row>
    <row r="865" spans="11:11" x14ac:dyDescent="0.25">
      <c r="K865" s="306"/>
    </row>
    <row r="866" spans="11:11" x14ac:dyDescent="0.25">
      <c r="K866" s="306"/>
    </row>
    <row r="867" spans="11:11" x14ac:dyDescent="0.25">
      <c r="K867" s="306"/>
    </row>
    <row r="868" spans="11:11" x14ac:dyDescent="0.25">
      <c r="K868" s="306"/>
    </row>
    <row r="869" spans="11:11" x14ac:dyDescent="0.25">
      <c r="K869" s="306"/>
    </row>
    <row r="870" spans="11:11" x14ac:dyDescent="0.25">
      <c r="K870" s="306"/>
    </row>
    <row r="871" spans="11:11" x14ac:dyDescent="0.25">
      <c r="K871" s="306"/>
    </row>
    <row r="872" spans="11:11" x14ac:dyDescent="0.25">
      <c r="K872" s="306"/>
    </row>
    <row r="873" spans="11:11" x14ac:dyDescent="0.25">
      <c r="K873" s="306"/>
    </row>
    <row r="874" spans="11:11" x14ac:dyDescent="0.25">
      <c r="K874" s="306"/>
    </row>
    <row r="875" spans="11:11" x14ac:dyDescent="0.25">
      <c r="K875" s="306"/>
    </row>
    <row r="876" spans="11:11" x14ac:dyDescent="0.25">
      <c r="K876" s="306"/>
    </row>
    <row r="877" spans="11:11" x14ac:dyDescent="0.25">
      <c r="K877" s="306"/>
    </row>
    <row r="878" spans="11:11" x14ac:dyDescent="0.25">
      <c r="K878" s="306"/>
    </row>
    <row r="879" spans="11:11" x14ac:dyDescent="0.25">
      <c r="K879" s="306"/>
    </row>
    <row r="880" spans="11:11" x14ac:dyDescent="0.25">
      <c r="K880" s="306"/>
    </row>
    <row r="881" spans="11:11" x14ac:dyDescent="0.25">
      <c r="K881" s="306"/>
    </row>
    <row r="882" spans="11:11" x14ac:dyDescent="0.25">
      <c r="K882" s="306"/>
    </row>
    <row r="883" spans="11:11" x14ac:dyDescent="0.25">
      <c r="K883" s="306"/>
    </row>
    <row r="884" spans="11:11" x14ac:dyDescent="0.25">
      <c r="K884" s="306"/>
    </row>
    <row r="885" spans="11:11" x14ac:dyDescent="0.25">
      <c r="K885" s="306"/>
    </row>
    <row r="886" spans="11:11" x14ac:dyDescent="0.25">
      <c r="K886" s="306"/>
    </row>
    <row r="887" spans="11:11" x14ac:dyDescent="0.25">
      <c r="K887" s="306"/>
    </row>
    <row r="888" spans="11:11" x14ac:dyDescent="0.25">
      <c r="K888" s="306"/>
    </row>
    <row r="889" spans="11:11" x14ac:dyDescent="0.25">
      <c r="K889" s="306"/>
    </row>
    <row r="890" spans="11:11" x14ac:dyDescent="0.25">
      <c r="K890" s="306"/>
    </row>
    <row r="891" spans="11:11" x14ac:dyDescent="0.25">
      <c r="K891" s="306"/>
    </row>
    <row r="892" spans="11:11" x14ac:dyDescent="0.25">
      <c r="K892" s="306"/>
    </row>
    <row r="893" spans="11:11" x14ac:dyDescent="0.25">
      <c r="K893" s="306"/>
    </row>
    <row r="894" spans="11:11" x14ac:dyDescent="0.25">
      <c r="K894" s="306"/>
    </row>
    <row r="895" spans="11:11" x14ac:dyDescent="0.25">
      <c r="K895" s="306"/>
    </row>
    <row r="896" spans="11:11" x14ac:dyDescent="0.25">
      <c r="K896" s="306"/>
    </row>
    <row r="897" spans="11:11" x14ac:dyDescent="0.25">
      <c r="K897" s="306"/>
    </row>
    <row r="898" spans="11:11" x14ac:dyDescent="0.25">
      <c r="K898" s="306"/>
    </row>
    <row r="899" spans="11:11" x14ac:dyDescent="0.25">
      <c r="K899" s="306"/>
    </row>
    <row r="900" spans="11:11" x14ac:dyDescent="0.25">
      <c r="K900" s="306"/>
    </row>
    <row r="901" spans="11:11" x14ac:dyDescent="0.25">
      <c r="K901" s="306"/>
    </row>
    <row r="902" spans="11:11" x14ac:dyDescent="0.25">
      <c r="K902" s="306"/>
    </row>
    <row r="903" spans="11:11" x14ac:dyDescent="0.25">
      <c r="K903" s="306"/>
    </row>
    <row r="904" spans="11:11" x14ac:dyDescent="0.25">
      <c r="K904" s="306"/>
    </row>
    <row r="905" spans="11:11" x14ac:dyDescent="0.25">
      <c r="K905" s="306"/>
    </row>
    <row r="906" spans="11:11" x14ac:dyDescent="0.25">
      <c r="K906" s="306"/>
    </row>
    <row r="907" spans="11:11" x14ac:dyDescent="0.25">
      <c r="K907" s="306"/>
    </row>
    <row r="908" spans="11:11" x14ac:dyDescent="0.25">
      <c r="K908" s="306"/>
    </row>
    <row r="909" spans="11:11" x14ac:dyDescent="0.25">
      <c r="K909" s="306"/>
    </row>
    <row r="910" spans="11:11" x14ac:dyDescent="0.25">
      <c r="K910" s="306"/>
    </row>
    <row r="911" spans="11:11" x14ac:dyDescent="0.25">
      <c r="K911" s="306"/>
    </row>
    <row r="912" spans="11:11" x14ac:dyDescent="0.25">
      <c r="K912" s="306"/>
    </row>
    <row r="913" spans="11:11" x14ac:dyDescent="0.25">
      <c r="K913" s="306"/>
    </row>
    <row r="914" spans="11:11" x14ac:dyDescent="0.25">
      <c r="K914" s="306"/>
    </row>
    <row r="915" spans="11:11" x14ac:dyDescent="0.25">
      <c r="K915" s="306"/>
    </row>
    <row r="916" spans="11:11" x14ac:dyDescent="0.25">
      <c r="K916" s="306"/>
    </row>
    <row r="917" spans="11:11" x14ac:dyDescent="0.25">
      <c r="K917" s="306"/>
    </row>
    <row r="918" spans="11:11" x14ac:dyDescent="0.25">
      <c r="K918" s="306"/>
    </row>
    <row r="919" spans="11:11" x14ac:dyDescent="0.25">
      <c r="K919" s="306"/>
    </row>
    <row r="920" spans="11:11" x14ac:dyDescent="0.25">
      <c r="K920" s="306"/>
    </row>
    <row r="921" spans="11:11" x14ac:dyDescent="0.25">
      <c r="K921" s="306"/>
    </row>
    <row r="922" spans="11:11" x14ac:dyDescent="0.25">
      <c r="K922" s="306"/>
    </row>
    <row r="923" spans="11:11" x14ac:dyDescent="0.25">
      <c r="K923" s="306"/>
    </row>
    <row r="924" spans="11:11" x14ac:dyDescent="0.25">
      <c r="K924" s="306"/>
    </row>
    <row r="925" spans="11:11" x14ac:dyDescent="0.25">
      <c r="K925" s="306"/>
    </row>
    <row r="926" spans="11:11" x14ac:dyDescent="0.25">
      <c r="K926" s="306"/>
    </row>
    <row r="927" spans="11:11" x14ac:dyDescent="0.25">
      <c r="K927" s="306"/>
    </row>
    <row r="928" spans="11:11" x14ac:dyDescent="0.25">
      <c r="K928" s="306"/>
    </row>
    <row r="929" spans="11:11" x14ac:dyDescent="0.25">
      <c r="K929" s="306"/>
    </row>
    <row r="930" spans="11:11" x14ac:dyDescent="0.25">
      <c r="K930" s="306"/>
    </row>
    <row r="931" spans="11:11" x14ac:dyDescent="0.25">
      <c r="K931" s="306"/>
    </row>
    <row r="932" spans="11:11" x14ac:dyDescent="0.25">
      <c r="K932" s="306"/>
    </row>
    <row r="933" spans="11:11" x14ac:dyDescent="0.25">
      <c r="K933" s="306"/>
    </row>
    <row r="934" spans="11:11" x14ac:dyDescent="0.25">
      <c r="K934" s="306"/>
    </row>
    <row r="935" spans="11:11" x14ac:dyDescent="0.25">
      <c r="K935" s="306"/>
    </row>
    <row r="936" spans="11:11" x14ac:dyDescent="0.25">
      <c r="K936" s="306"/>
    </row>
    <row r="937" spans="11:11" x14ac:dyDescent="0.25">
      <c r="K937" s="306"/>
    </row>
    <row r="938" spans="11:11" x14ac:dyDescent="0.25">
      <c r="K938" s="306"/>
    </row>
    <row r="939" spans="11:11" x14ac:dyDescent="0.25">
      <c r="K939" s="306"/>
    </row>
    <row r="940" spans="11:11" x14ac:dyDescent="0.25">
      <c r="K940" s="306"/>
    </row>
    <row r="941" spans="11:11" x14ac:dyDescent="0.25">
      <c r="K941" s="306"/>
    </row>
    <row r="942" spans="11:11" x14ac:dyDescent="0.25">
      <c r="K942" s="306"/>
    </row>
    <row r="943" spans="11:11" x14ac:dyDescent="0.25">
      <c r="K943" s="306"/>
    </row>
    <row r="944" spans="11:11" x14ac:dyDescent="0.25">
      <c r="K944" s="306"/>
    </row>
    <row r="945" spans="11:11" x14ac:dyDescent="0.25">
      <c r="K945" s="306"/>
    </row>
    <row r="946" spans="11:11" x14ac:dyDescent="0.25">
      <c r="K946" s="306"/>
    </row>
    <row r="947" spans="11:11" x14ac:dyDescent="0.25">
      <c r="K947" s="306"/>
    </row>
    <row r="948" spans="11:11" x14ac:dyDescent="0.25">
      <c r="K948" s="306"/>
    </row>
    <row r="949" spans="11:11" x14ac:dyDescent="0.25">
      <c r="K949" s="306"/>
    </row>
    <row r="950" spans="11:11" x14ac:dyDescent="0.25">
      <c r="K950" s="306"/>
    </row>
    <row r="951" spans="11:11" x14ac:dyDescent="0.25">
      <c r="K951" s="306"/>
    </row>
    <row r="952" spans="11:11" x14ac:dyDescent="0.25">
      <c r="K952" s="306"/>
    </row>
    <row r="953" spans="11:11" x14ac:dyDescent="0.25">
      <c r="K953" s="306"/>
    </row>
    <row r="954" spans="11:11" x14ac:dyDescent="0.25">
      <c r="K954" s="306"/>
    </row>
    <row r="955" spans="11:11" x14ac:dyDescent="0.25">
      <c r="K955" s="306"/>
    </row>
    <row r="956" spans="11:11" x14ac:dyDescent="0.25">
      <c r="K956" s="306"/>
    </row>
    <row r="957" spans="11:11" x14ac:dyDescent="0.25">
      <c r="K957" s="306"/>
    </row>
    <row r="958" spans="11:11" x14ac:dyDescent="0.25">
      <c r="K958" s="306"/>
    </row>
    <row r="959" spans="11:11" x14ac:dyDescent="0.25">
      <c r="K959" s="306"/>
    </row>
    <row r="960" spans="11:11" x14ac:dyDescent="0.25">
      <c r="K960" s="306"/>
    </row>
    <row r="961" spans="11:11" x14ac:dyDescent="0.25">
      <c r="K961" s="306"/>
    </row>
    <row r="962" spans="11:11" x14ac:dyDescent="0.25">
      <c r="K962" s="306"/>
    </row>
    <row r="963" spans="11:11" x14ac:dyDescent="0.25">
      <c r="K963" s="306"/>
    </row>
    <row r="964" spans="11:11" x14ac:dyDescent="0.25">
      <c r="K964" s="306"/>
    </row>
    <row r="965" spans="11:11" x14ac:dyDescent="0.25">
      <c r="K965" s="306"/>
    </row>
    <row r="966" spans="11:11" x14ac:dyDescent="0.25">
      <c r="K966" s="306"/>
    </row>
    <row r="967" spans="11:11" x14ac:dyDescent="0.25">
      <c r="K967" s="306"/>
    </row>
    <row r="968" spans="11:11" x14ac:dyDescent="0.25">
      <c r="K968" s="306"/>
    </row>
    <row r="969" spans="11:11" x14ac:dyDescent="0.25">
      <c r="K969" s="306"/>
    </row>
    <row r="970" spans="11:11" x14ac:dyDescent="0.25">
      <c r="K970" s="306"/>
    </row>
    <row r="971" spans="11:11" x14ac:dyDescent="0.25">
      <c r="K971" s="306"/>
    </row>
    <row r="972" spans="11:11" x14ac:dyDescent="0.25">
      <c r="K972" s="306"/>
    </row>
    <row r="973" spans="11:11" x14ac:dyDescent="0.25">
      <c r="K973" s="306"/>
    </row>
    <row r="974" spans="11:11" x14ac:dyDescent="0.25">
      <c r="K974" s="306"/>
    </row>
    <row r="975" spans="11:11" x14ac:dyDescent="0.25">
      <c r="K975" s="306"/>
    </row>
    <row r="976" spans="11:11" x14ac:dyDescent="0.25">
      <c r="K976" s="306"/>
    </row>
    <row r="977" spans="11:11" x14ac:dyDescent="0.25">
      <c r="K977" s="306"/>
    </row>
    <row r="978" spans="11:11" x14ac:dyDescent="0.25">
      <c r="K978" s="306"/>
    </row>
    <row r="979" spans="11:11" x14ac:dyDescent="0.25">
      <c r="K979" s="306"/>
    </row>
    <row r="980" spans="11:11" x14ac:dyDescent="0.25">
      <c r="K980" s="306"/>
    </row>
    <row r="981" spans="11:11" x14ac:dyDescent="0.25">
      <c r="K981" s="306"/>
    </row>
    <row r="982" spans="11:11" x14ac:dyDescent="0.25">
      <c r="K982" s="306"/>
    </row>
    <row r="983" spans="11:11" x14ac:dyDescent="0.25">
      <c r="K983" s="306"/>
    </row>
    <row r="984" spans="11:11" x14ac:dyDescent="0.25">
      <c r="K984" s="306"/>
    </row>
    <row r="985" spans="11:11" x14ac:dyDescent="0.25">
      <c r="K985" s="306"/>
    </row>
    <row r="986" spans="11:11" x14ac:dyDescent="0.25">
      <c r="K986" s="306"/>
    </row>
    <row r="987" spans="11:11" x14ac:dyDescent="0.25">
      <c r="K987" s="306"/>
    </row>
    <row r="988" spans="11:11" x14ac:dyDescent="0.25">
      <c r="K988" s="306"/>
    </row>
    <row r="989" spans="11:11" x14ac:dyDescent="0.25">
      <c r="K989" s="306"/>
    </row>
    <row r="990" spans="11:11" x14ac:dyDescent="0.25">
      <c r="K990" s="306"/>
    </row>
    <row r="991" spans="11:11" x14ac:dyDescent="0.25">
      <c r="K991" s="306"/>
    </row>
    <row r="992" spans="11:11" x14ac:dyDescent="0.25">
      <c r="K992" s="306"/>
    </row>
    <row r="993" spans="11:11" x14ac:dyDescent="0.25">
      <c r="K993" s="306"/>
    </row>
    <row r="994" spans="11:11" x14ac:dyDescent="0.25">
      <c r="K994" s="306"/>
    </row>
    <row r="995" spans="11:11" x14ac:dyDescent="0.25">
      <c r="K995" s="306"/>
    </row>
    <row r="996" spans="11:11" x14ac:dyDescent="0.25">
      <c r="K996" s="306"/>
    </row>
    <row r="997" spans="11:11" x14ac:dyDescent="0.25">
      <c r="K997" s="306"/>
    </row>
    <row r="998" spans="11:11" x14ac:dyDescent="0.25">
      <c r="K998" s="306"/>
    </row>
    <row r="999" spans="11:11" x14ac:dyDescent="0.25">
      <c r="K999" s="306"/>
    </row>
    <row r="1000" spans="11:11" x14ac:dyDescent="0.25">
      <c r="K1000" s="306"/>
    </row>
    <row r="1001" spans="11:11" x14ac:dyDescent="0.25">
      <c r="K1001" s="306"/>
    </row>
    <row r="1002" spans="11:11" x14ac:dyDescent="0.25">
      <c r="K1002" s="306"/>
    </row>
    <row r="1003" spans="11:11" x14ac:dyDescent="0.25">
      <c r="K1003" s="306"/>
    </row>
    <row r="1004" spans="11:11" x14ac:dyDescent="0.25">
      <c r="K1004" s="306"/>
    </row>
    <row r="1005" spans="11:11" x14ac:dyDescent="0.25">
      <c r="K1005" s="306"/>
    </row>
    <row r="1006" spans="11:11" x14ac:dyDescent="0.25">
      <c r="K1006" s="306"/>
    </row>
    <row r="1007" spans="11:11" x14ac:dyDescent="0.25">
      <c r="K1007" s="306"/>
    </row>
    <row r="1008" spans="11:11" x14ac:dyDescent="0.25">
      <c r="K1008" s="306"/>
    </row>
    <row r="1009" spans="11:11" x14ac:dyDescent="0.25">
      <c r="K1009" s="306"/>
    </row>
    <row r="1010" spans="11:11" x14ac:dyDescent="0.25">
      <c r="K1010" s="306"/>
    </row>
    <row r="1011" spans="11:11" x14ac:dyDescent="0.25">
      <c r="K1011" s="306"/>
    </row>
    <row r="1012" spans="11:11" x14ac:dyDescent="0.25">
      <c r="K1012" s="306"/>
    </row>
    <row r="1013" spans="11:11" x14ac:dyDescent="0.25">
      <c r="K1013" s="306"/>
    </row>
    <row r="1014" spans="11:11" x14ac:dyDescent="0.25">
      <c r="K1014" s="306"/>
    </row>
    <row r="1015" spans="11:11" x14ac:dyDescent="0.25">
      <c r="K1015" s="306"/>
    </row>
    <row r="1016" spans="11:11" x14ac:dyDescent="0.25">
      <c r="K1016" s="306"/>
    </row>
    <row r="1017" spans="11:11" x14ac:dyDescent="0.25">
      <c r="K1017" s="306"/>
    </row>
    <row r="1018" spans="11:11" x14ac:dyDescent="0.25">
      <c r="K1018" s="306"/>
    </row>
    <row r="1019" spans="11:11" x14ac:dyDescent="0.25">
      <c r="K1019" s="306"/>
    </row>
    <row r="1020" spans="11:11" x14ac:dyDescent="0.25">
      <c r="K1020" s="306"/>
    </row>
    <row r="1021" spans="11:11" x14ac:dyDescent="0.25">
      <c r="K1021" s="306"/>
    </row>
    <row r="1022" spans="11:11" x14ac:dyDescent="0.25">
      <c r="K1022" s="306"/>
    </row>
    <row r="1023" spans="11:11" x14ac:dyDescent="0.25">
      <c r="K1023" s="306"/>
    </row>
    <row r="1024" spans="11:11" x14ac:dyDescent="0.25">
      <c r="K1024" s="306"/>
    </row>
    <row r="1025" spans="11:11" x14ac:dyDescent="0.25">
      <c r="K1025" s="306"/>
    </row>
    <row r="1026" spans="11:11" x14ac:dyDescent="0.25">
      <c r="K1026" s="306"/>
    </row>
    <row r="1027" spans="11:11" x14ac:dyDescent="0.25">
      <c r="K1027" s="306"/>
    </row>
    <row r="1028" spans="11:11" x14ac:dyDescent="0.25">
      <c r="K1028" s="306"/>
    </row>
    <row r="1029" spans="11:11" x14ac:dyDescent="0.25">
      <c r="K1029" s="306"/>
    </row>
    <row r="1030" spans="11:11" x14ac:dyDescent="0.25">
      <c r="K1030" s="306"/>
    </row>
    <row r="1031" spans="11:11" x14ac:dyDescent="0.25">
      <c r="K1031" s="306"/>
    </row>
    <row r="1032" spans="11:11" x14ac:dyDescent="0.25">
      <c r="K1032" s="306"/>
    </row>
    <row r="1033" spans="11:11" x14ac:dyDescent="0.25">
      <c r="K1033" s="306"/>
    </row>
    <row r="1034" spans="11:11" x14ac:dyDescent="0.25">
      <c r="K1034" s="306"/>
    </row>
    <row r="1035" spans="11:11" x14ac:dyDescent="0.25">
      <c r="K1035" s="306"/>
    </row>
    <row r="1036" spans="11:11" x14ac:dyDescent="0.25">
      <c r="K1036" s="306"/>
    </row>
    <row r="1037" spans="11:11" x14ac:dyDescent="0.25">
      <c r="K1037" s="306"/>
    </row>
    <row r="1038" spans="11:11" x14ac:dyDescent="0.25">
      <c r="K1038" s="306"/>
    </row>
    <row r="1039" spans="11:11" x14ac:dyDescent="0.25">
      <c r="K1039" s="306"/>
    </row>
    <row r="1040" spans="11:11" x14ac:dyDescent="0.25">
      <c r="K1040" s="306"/>
    </row>
    <row r="1041" spans="11:11" x14ac:dyDescent="0.25">
      <c r="K1041" s="306"/>
    </row>
    <row r="1042" spans="11:11" x14ac:dyDescent="0.25">
      <c r="K1042" s="306"/>
    </row>
    <row r="1043" spans="11:11" x14ac:dyDescent="0.25">
      <c r="K1043" s="306"/>
    </row>
    <row r="1044" spans="11:11" x14ac:dyDescent="0.25">
      <c r="K1044" s="306"/>
    </row>
    <row r="1045" spans="11:11" x14ac:dyDescent="0.25">
      <c r="K1045" s="306"/>
    </row>
    <row r="1046" spans="11:11" x14ac:dyDescent="0.25">
      <c r="K1046" s="306"/>
    </row>
    <row r="1047" spans="11:11" x14ac:dyDescent="0.25">
      <c r="K1047" s="306"/>
    </row>
    <row r="1048" spans="11:11" x14ac:dyDescent="0.25">
      <c r="K1048" s="306"/>
    </row>
    <row r="1049" spans="11:11" x14ac:dyDescent="0.25">
      <c r="K1049" s="306"/>
    </row>
    <row r="1050" spans="11:11" x14ac:dyDescent="0.25">
      <c r="K1050" s="306"/>
    </row>
    <row r="1051" spans="11:11" x14ac:dyDescent="0.25">
      <c r="K1051" s="306"/>
    </row>
    <row r="1052" spans="11:11" x14ac:dyDescent="0.25">
      <c r="K1052" s="306"/>
    </row>
    <row r="1053" spans="11:11" x14ac:dyDescent="0.25">
      <c r="K1053" s="306"/>
    </row>
    <row r="1054" spans="11:11" x14ac:dyDescent="0.25">
      <c r="K1054" s="306"/>
    </row>
    <row r="1055" spans="11:11" x14ac:dyDescent="0.25">
      <c r="K1055" s="306"/>
    </row>
    <row r="1056" spans="11:11" x14ac:dyDescent="0.25">
      <c r="K1056" s="306"/>
    </row>
    <row r="1057" spans="11:11" x14ac:dyDescent="0.25">
      <c r="K1057" s="306"/>
    </row>
    <row r="1058" spans="11:11" x14ac:dyDescent="0.25">
      <c r="K1058" s="306"/>
    </row>
    <row r="1059" spans="11:11" x14ac:dyDescent="0.25">
      <c r="K1059" s="306"/>
    </row>
    <row r="1060" spans="11:11" x14ac:dyDescent="0.25">
      <c r="K1060" s="306"/>
    </row>
    <row r="1061" spans="11:11" x14ac:dyDescent="0.25">
      <c r="K1061" s="306"/>
    </row>
    <row r="1062" spans="11:11" x14ac:dyDescent="0.25">
      <c r="K1062" s="306"/>
    </row>
    <row r="1063" spans="11:11" x14ac:dyDescent="0.25">
      <c r="K1063" s="306"/>
    </row>
    <row r="1064" spans="11:11" x14ac:dyDescent="0.25">
      <c r="K1064" s="306"/>
    </row>
    <row r="1065" spans="11:11" x14ac:dyDescent="0.25">
      <c r="K1065" s="306"/>
    </row>
    <row r="1066" spans="11:11" x14ac:dyDescent="0.25">
      <c r="K1066" s="306"/>
    </row>
    <row r="1067" spans="11:11" x14ac:dyDescent="0.25">
      <c r="K1067" s="306"/>
    </row>
    <row r="1068" spans="11:11" x14ac:dyDescent="0.25">
      <c r="K1068" s="306"/>
    </row>
    <row r="1069" spans="11:11" x14ac:dyDescent="0.25">
      <c r="K1069" s="306"/>
    </row>
    <row r="1070" spans="11:11" x14ac:dyDescent="0.25">
      <c r="K1070" s="306"/>
    </row>
    <row r="1071" spans="11:11" x14ac:dyDescent="0.25">
      <c r="K1071" s="306"/>
    </row>
    <row r="1072" spans="11:11" x14ac:dyDescent="0.25">
      <c r="K1072" s="306"/>
    </row>
    <row r="1073" spans="11:11" x14ac:dyDescent="0.25">
      <c r="K1073" s="306"/>
    </row>
    <row r="1074" spans="11:11" x14ac:dyDescent="0.25">
      <c r="K1074" s="306"/>
    </row>
    <row r="1075" spans="11:11" x14ac:dyDescent="0.25">
      <c r="K1075" s="306"/>
    </row>
    <row r="1076" spans="11:11" x14ac:dyDescent="0.25">
      <c r="K1076" s="306"/>
    </row>
    <row r="1077" spans="11:11" x14ac:dyDescent="0.25">
      <c r="K1077" s="306"/>
    </row>
    <row r="1078" spans="11:11" x14ac:dyDescent="0.25">
      <c r="K1078" s="306"/>
    </row>
    <row r="1079" spans="11:11" x14ac:dyDescent="0.25">
      <c r="K1079" s="306"/>
    </row>
    <row r="1080" spans="11:11" x14ac:dyDescent="0.25">
      <c r="K1080" s="306"/>
    </row>
    <row r="1081" spans="11:11" x14ac:dyDescent="0.25">
      <c r="K1081" s="306"/>
    </row>
    <row r="1082" spans="11:11" x14ac:dyDescent="0.25">
      <c r="K1082" s="306"/>
    </row>
    <row r="1083" spans="11:11" x14ac:dyDescent="0.25">
      <c r="K1083" s="306"/>
    </row>
    <row r="1084" spans="11:11" x14ac:dyDescent="0.25">
      <c r="K1084" s="306"/>
    </row>
    <row r="1085" spans="11:11" x14ac:dyDescent="0.25">
      <c r="K1085" s="306"/>
    </row>
    <row r="1086" spans="11:11" x14ac:dyDescent="0.25">
      <c r="K1086" s="306"/>
    </row>
    <row r="1087" spans="11:11" x14ac:dyDescent="0.25">
      <c r="K1087" s="306"/>
    </row>
    <row r="1088" spans="11:11" x14ac:dyDescent="0.25">
      <c r="K1088" s="306"/>
    </row>
    <row r="1089" spans="11:11" x14ac:dyDescent="0.25">
      <c r="K1089" s="306"/>
    </row>
    <row r="1090" spans="11:11" x14ac:dyDescent="0.25">
      <c r="K1090" s="306"/>
    </row>
    <row r="1091" spans="11:11" x14ac:dyDescent="0.25">
      <c r="K1091" s="306"/>
    </row>
    <row r="1092" spans="11:11" x14ac:dyDescent="0.25">
      <c r="K1092" s="306"/>
    </row>
    <row r="1093" spans="11:11" x14ac:dyDescent="0.25">
      <c r="K1093" s="306"/>
    </row>
    <row r="1094" spans="11:11" x14ac:dyDescent="0.25">
      <c r="K1094" s="306"/>
    </row>
    <row r="1095" spans="11:11" x14ac:dyDescent="0.25">
      <c r="K1095" s="306"/>
    </row>
    <row r="1096" spans="11:11" x14ac:dyDescent="0.25">
      <c r="K1096" s="306"/>
    </row>
    <row r="1097" spans="11:11" x14ac:dyDescent="0.25">
      <c r="K1097" s="306"/>
    </row>
    <row r="1098" spans="11:11" x14ac:dyDescent="0.25">
      <c r="K1098" s="306"/>
    </row>
    <row r="1099" spans="11:11" x14ac:dyDescent="0.25">
      <c r="K1099" s="306"/>
    </row>
    <row r="1100" spans="11:11" x14ac:dyDescent="0.25">
      <c r="K1100" s="306"/>
    </row>
    <row r="1101" spans="11:11" x14ac:dyDescent="0.25">
      <c r="K1101" s="306"/>
    </row>
    <row r="1102" spans="11:11" x14ac:dyDescent="0.25">
      <c r="K1102" s="306"/>
    </row>
    <row r="1103" spans="11:11" x14ac:dyDescent="0.25">
      <c r="K1103" s="306"/>
    </row>
    <row r="1104" spans="11:11" x14ac:dyDescent="0.25">
      <c r="K1104" s="306"/>
    </row>
    <row r="1105" spans="11:11" x14ac:dyDescent="0.25">
      <c r="K1105" s="306"/>
    </row>
    <row r="1106" spans="11:11" x14ac:dyDescent="0.25">
      <c r="K1106" s="306"/>
    </row>
    <row r="1107" spans="11:11" x14ac:dyDescent="0.25">
      <c r="K1107" s="306"/>
    </row>
    <row r="1108" spans="11:11" x14ac:dyDescent="0.25">
      <c r="K1108" s="306"/>
    </row>
    <row r="1109" spans="11:11" x14ac:dyDescent="0.25">
      <c r="K1109" s="306"/>
    </row>
    <row r="1110" spans="11:11" x14ac:dyDescent="0.25">
      <c r="K1110" s="306"/>
    </row>
    <row r="1111" spans="11:11" x14ac:dyDescent="0.25">
      <c r="K1111" s="306"/>
    </row>
    <row r="1112" spans="11:11" x14ac:dyDescent="0.25">
      <c r="K1112" s="306"/>
    </row>
    <row r="1113" spans="11:11" x14ac:dyDescent="0.25">
      <c r="K1113" s="306"/>
    </row>
    <row r="1114" spans="11:11" x14ac:dyDescent="0.25">
      <c r="K1114" s="306"/>
    </row>
    <row r="1115" spans="11:11" x14ac:dyDescent="0.25">
      <c r="K1115" s="306"/>
    </row>
    <row r="1116" spans="11:11" x14ac:dyDescent="0.25">
      <c r="K1116" s="306"/>
    </row>
    <row r="1117" spans="11:11" x14ac:dyDescent="0.25">
      <c r="K1117" s="306"/>
    </row>
    <row r="1118" spans="11:11" x14ac:dyDescent="0.25">
      <c r="K1118" s="306"/>
    </row>
    <row r="1119" spans="11:11" x14ac:dyDescent="0.25">
      <c r="K1119" s="306"/>
    </row>
    <row r="1120" spans="11:11" x14ac:dyDescent="0.25">
      <c r="K1120" s="306"/>
    </row>
    <row r="1121" spans="11:11" x14ac:dyDescent="0.25">
      <c r="K1121" s="306"/>
    </row>
    <row r="1122" spans="11:11" x14ac:dyDescent="0.25">
      <c r="K1122" s="306"/>
    </row>
    <row r="1123" spans="11:11" x14ac:dyDescent="0.25">
      <c r="K1123" s="306"/>
    </row>
    <row r="1124" spans="11:11" x14ac:dyDescent="0.25">
      <c r="K1124" s="306"/>
    </row>
    <row r="1125" spans="11:11" x14ac:dyDescent="0.25">
      <c r="K1125" s="306"/>
    </row>
    <row r="1126" spans="11:11" x14ac:dyDescent="0.25">
      <c r="K1126" s="306"/>
    </row>
    <row r="1127" spans="11:11" x14ac:dyDescent="0.25">
      <c r="K1127" s="306"/>
    </row>
    <row r="1128" spans="11:11" x14ac:dyDescent="0.25">
      <c r="K1128" s="306"/>
    </row>
    <row r="1129" spans="11:11" x14ac:dyDescent="0.25">
      <c r="K1129" s="306"/>
    </row>
    <row r="1130" spans="11:11" x14ac:dyDescent="0.25">
      <c r="K1130" s="306"/>
    </row>
    <row r="1131" spans="11:11" x14ac:dyDescent="0.25">
      <c r="K1131" s="306"/>
    </row>
    <row r="1132" spans="11:11" x14ac:dyDescent="0.25">
      <c r="K1132" s="306"/>
    </row>
    <row r="1133" spans="11:11" x14ac:dyDescent="0.25">
      <c r="K1133" s="306"/>
    </row>
    <row r="1134" spans="11:11" x14ac:dyDescent="0.25">
      <c r="K1134" s="306"/>
    </row>
    <row r="1135" spans="11:11" x14ac:dyDescent="0.25">
      <c r="K1135" s="306"/>
    </row>
    <row r="1136" spans="11:11" x14ac:dyDescent="0.25">
      <c r="K1136" s="306"/>
    </row>
    <row r="1137" spans="11:11" x14ac:dyDescent="0.25">
      <c r="K1137" s="306"/>
    </row>
    <row r="1138" spans="11:11" x14ac:dyDescent="0.25">
      <c r="K1138" s="306"/>
    </row>
    <row r="1139" spans="11:11" x14ac:dyDescent="0.25">
      <c r="K1139" s="306"/>
    </row>
    <row r="1140" spans="11:11" x14ac:dyDescent="0.25">
      <c r="K1140" s="306"/>
    </row>
    <row r="1141" spans="11:11" x14ac:dyDescent="0.25">
      <c r="K1141" s="306"/>
    </row>
    <row r="1142" spans="11:11" x14ac:dyDescent="0.25">
      <c r="K1142" s="306"/>
    </row>
    <row r="1143" spans="11:11" x14ac:dyDescent="0.25">
      <c r="K1143" s="306"/>
    </row>
    <row r="1144" spans="11:11" x14ac:dyDescent="0.25">
      <c r="K1144" s="306"/>
    </row>
    <row r="1145" spans="11:11" x14ac:dyDescent="0.25">
      <c r="K1145" s="306"/>
    </row>
    <row r="1146" spans="11:11" x14ac:dyDescent="0.25">
      <c r="K1146" s="306"/>
    </row>
    <row r="1147" spans="11:11" x14ac:dyDescent="0.25">
      <c r="K1147" s="306"/>
    </row>
    <row r="1148" spans="11:11" x14ac:dyDescent="0.25">
      <c r="K1148" s="306"/>
    </row>
    <row r="1149" spans="11:11" x14ac:dyDescent="0.25">
      <c r="K1149" s="306"/>
    </row>
    <row r="1150" spans="11:11" x14ac:dyDescent="0.25">
      <c r="K1150" s="306"/>
    </row>
    <row r="1151" spans="11:11" x14ac:dyDescent="0.25">
      <c r="K1151" s="306"/>
    </row>
    <row r="1152" spans="11:11" x14ac:dyDescent="0.25">
      <c r="K1152" s="306"/>
    </row>
    <row r="1153" spans="11:11" x14ac:dyDescent="0.25">
      <c r="K1153" s="306"/>
    </row>
    <row r="1154" spans="11:11" x14ac:dyDescent="0.25">
      <c r="K1154" s="306"/>
    </row>
    <row r="1155" spans="11:11" x14ac:dyDescent="0.25">
      <c r="K1155" s="306"/>
    </row>
    <row r="1156" spans="11:11" x14ac:dyDescent="0.25">
      <c r="K1156" s="306"/>
    </row>
    <row r="1157" spans="11:11" x14ac:dyDescent="0.25">
      <c r="K1157" s="306"/>
    </row>
    <row r="1158" spans="11:11" x14ac:dyDescent="0.25">
      <c r="K1158" s="306"/>
    </row>
    <row r="1159" spans="11:11" x14ac:dyDescent="0.25">
      <c r="K1159" s="306"/>
    </row>
    <row r="1160" spans="11:11" x14ac:dyDescent="0.25">
      <c r="K1160" s="306"/>
    </row>
    <row r="1161" spans="11:11" x14ac:dyDescent="0.25">
      <c r="K1161" s="306"/>
    </row>
    <row r="1162" spans="11:11" x14ac:dyDescent="0.25">
      <c r="K1162" s="306"/>
    </row>
    <row r="1163" spans="11:11" x14ac:dyDescent="0.25">
      <c r="K1163" s="306"/>
    </row>
    <row r="1164" spans="11:11" x14ac:dyDescent="0.25">
      <c r="K1164" s="306"/>
    </row>
    <row r="1165" spans="11:11" x14ac:dyDescent="0.25">
      <c r="K1165" s="306"/>
    </row>
    <row r="1166" spans="11:11" x14ac:dyDescent="0.25">
      <c r="K1166" s="306"/>
    </row>
    <row r="1167" spans="11:11" x14ac:dyDescent="0.25">
      <c r="K1167" s="306"/>
    </row>
    <row r="1168" spans="11:11" x14ac:dyDescent="0.25">
      <c r="K1168" s="306"/>
    </row>
    <row r="1169" spans="11:11" x14ac:dyDescent="0.25">
      <c r="K1169" s="306"/>
    </row>
    <row r="1170" spans="11:11" x14ac:dyDescent="0.25">
      <c r="K1170" s="306"/>
    </row>
    <row r="1171" spans="11:11" x14ac:dyDescent="0.25">
      <c r="K1171" s="306"/>
    </row>
    <row r="1172" spans="11:11" x14ac:dyDescent="0.25">
      <c r="K1172" s="306"/>
    </row>
    <row r="1173" spans="11:11" x14ac:dyDescent="0.25">
      <c r="K1173" s="306"/>
    </row>
    <row r="1174" spans="11:11" x14ac:dyDescent="0.25">
      <c r="K1174" s="306"/>
    </row>
    <row r="1175" spans="11:11" x14ac:dyDescent="0.25">
      <c r="K1175" s="306"/>
    </row>
    <row r="1176" spans="11:11" x14ac:dyDescent="0.25">
      <c r="K1176" s="306"/>
    </row>
    <row r="1177" spans="11:11" x14ac:dyDescent="0.25">
      <c r="K1177" s="306"/>
    </row>
    <row r="1178" spans="11:11" x14ac:dyDescent="0.25">
      <c r="K1178" s="306"/>
    </row>
    <row r="1179" spans="11:11" x14ac:dyDescent="0.25">
      <c r="K1179" s="306"/>
    </row>
    <row r="1180" spans="11:11" x14ac:dyDescent="0.25">
      <c r="K1180" s="306"/>
    </row>
    <row r="1181" spans="11:11" x14ac:dyDescent="0.25">
      <c r="K1181" s="306"/>
    </row>
    <row r="1182" spans="11:11" x14ac:dyDescent="0.25">
      <c r="K1182" s="306"/>
    </row>
    <row r="1183" spans="11:11" x14ac:dyDescent="0.25">
      <c r="K1183" s="306"/>
    </row>
    <row r="1184" spans="11:11" x14ac:dyDescent="0.25">
      <c r="K1184" s="306"/>
    </row>
    <row r="1185" spans="11:11" x14ac:dyDescent="0.25">
      <c r="K1185" s="306"/>
    </row>
    <row r="1186" spans="11:11" x14ac:dyDescent="0.25">
      <c r="K1186" s="306"/>
    </row>
    <row r="1187" spans="11:11" x14ac:dyDescent="0.25">
      <c r="K1187" s="306"/>
    </row>
    <row r="1188" spans="11:11" x14ac:dyDescent="0.25">
      <c r="K1188" s="306"/>
    </row>
    <row r="1189" spans="11:11" x14ac:dyDescent="0.25">
      <c r="K1189" s="306"/>
    </row>
    <row r="1190" spans="11:11" x14ac:dyDescent="0.25">
      <c r="K1190" s="306"/>
    </row>
    <row r="1191" spans="11:11" x14ac:dyDescent="0.25">
      <c r="K1191" s="306"/>
    </row>
    <row r="1192" spans="11:11" x14ac:dyDescent="0.25">
      <c r="K1192" s="306"/>
    </row>
    <row r="1193" spans="11:11" x14ac:dyDescent="0.25">
      <c r="K1193" s="306"/>
    </row>
    <row r="1194" spans="11:11" x14ac:dyDescent="0.25">
      <c r="K1194" s="306"/>
    </row>
    <row r="1195" spans="11:11" x14ac:dyDescent="0.25">
      <c r="K1195" s="306"/>
    </row>
    <row r="1196" spans="11:11" x14ac:dyDescent="0.25">
      <c r="K1196" s="306"/>
    </row>
    <row r="1197" spans="11:11" x14ac:dyDescent="0.25">
      <c r="K1197" s="306"/>
    </row>
    <row r="1198" spans="11:11" x14ac:dyDescent="0.25">
      <c r="K1198" s="306"/>
    </row>
    <row r="1199" spans="11:11" x14ac:dyDescent="0.25">
      <c r="K1199" s="306"/>
    </row>
    <row r="1200" spans="11:11" x14ac:dyDescent="0.25">
      <c r="K1200" s="306"/>
    </row>
    <row r="1201" spans="11:11" x14ac:dyDescent="0.25">
      <c r="K1201" s="306"/>
    </row>
    <row r="1202" spans="11:11" x14ac:dyDescent="0.25">
      <c r="K1202" s="306"/>
    </row>
    <row r="1203" spans="11:11" x14ac:dyDescent="0.25">
      <c r="K1203" s="306"/>
    </row>
    <row r="1204" spans="11:11" x14ac:dyDescent="0.25">
      <c r="K1204" s="306"/>
    </row>
    <row r="1205" spans="11:11" x14ac:dyDescent="0.25">
      <c r="K1205" s="306"/>
    </row>
    <row r="1206" spans="11:11" x14ac:dyDescent="0.25">
      <c r="K1206" s="306"/>
    </row>
    <row r="1207" spans="11:11" x14ac:dyDescent="0.25">
      <c r="K1207" s="306"/>
    </row>
    <row r="1208" spans="11:11" x14ac:dyDescent="0.25">
      <c r="K1208" s="306"/>
    </row>
    <row r="1209" spans="11:11" x14ac:dyDescent="0.25">
      <c r="K1209" s="306"/>
    </row>
    <row r="1210" spans="11:11" x14ac:dyDescent="0.25">
      <c r="K1210" s="306"/>
    </row>
  </sheetData>
  <dataValidations count="2">
    <dataValidation type="list" allowBlank="1" showInputMessage="1" showErrorMessage="1" sqref="I3:I7">
      <formula1>"stable, rutting, rilling, gullies, waterbar, cracks, slope fail, ditch cond, ponding, inlet/outlet scour, diversion potential, plugging, alignment, corrosion, crushed inlet/outlet, pipe length, pipe grade, armour, bank stability, grade/shape, veg cover"</formula1>
    </dataValidation>
    <dataValidation type="list" allowBlank="1" showInputMessage="1" showErrorMessage="1" sqref="H3:H7">
      <formula1>"fill slope, road surface, culverts, non-culvert crossing, removed or abandoned crossing, approach at abandoned crossing"</formula1>
    </dataValidation>
  </dataValidations>
  <pageMargins left="0.7" right="0.7" top="0.75" bottom="0.75" header="0.3" footer="0.3"/>
  <pageSetup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4"/>
  <sheetViews>
    <sheetView showGridLines="0" zoomScaleNormal="100" workbookViewId="0">
      <selection activeCell="E9" sqref="E9"/>
    </sheetView>
  </sheetViews>
  <sheetFormatPr defaultRowHeight="15" x14ac:dyDescent="0.25"/>
  <cols>
    <col min="1" max="1" width="3.7109375" customWidth="1"/>
    <col min="2" max="2" width="18.85546875" customWidth="1"/>
    <col min="3" max="3" width="9.140625" customWidth="1"/>
    <col min="4" max="4" width="20.7109375" customWidth="1"/>
    <col min="5" max="5" width="10.7109375" customWidth="1"/>
  </cols>
  <sheetData>
    <row r="1" spans="2:13" x14ac:dyDescent="0.25">
      <c r="B1" s="368" t="s">
        <v>287</v>
      </c>
      <c r="C1" s="368"/>
      <c r="D1" s="368"/>
      <c r="E1" s="368"/>
      <c r="F1" s="368"/>
      <c r="G1" s="368"/>
      <c r="H1" s="368"/>
      <c r="I1" s="368"/>
      <c r="J1" s="368"/>
      <c r="K1" s="368"/>
      <c r="L1" s="368"/>
      <c r="M1" s="368"/>
    </row>
    <row r="2" spans="2:13" ht="15.75" thickBot="1" x14ac:dyDescent="0.3">
      <c r="B2" s="386"/>
      <c r="C2" s="386"/>
      <c r="D2" s="386"/>
      <c r="E2" s="386"/>
      <c r="F2" s="386"/>
      <c r="G2" s="386"/>
      <c r="H2" s="386"/>
      <c r="I2" s="368"/>
      <c r="J2" s="368"/>
      <c r="K2" s="368"/>
      <c r="L2" s="368"/>
      <c r="M2" s="368"/>
    </row>
    <row r="3" spans="2:13" ht="15" customHeight="1" x14ac:dyDescent="0.25">
      <c r="B3" s="422" t="s">
        <v>255</v>
      </c>
      <c r="C3" s="423" t="s">
        <v>278</v>
      </c>
      <c r="D3" s="424"/>
      <c r="E3" s="423" t="s">
        <v>277</v>
      </c>
      <c r="F3" s="423"/>
      <c r="G3" s="423"/>
      <c r="H3" s="423"/>
      <c r="I3" s="423"/>
      <c r="J3" s="423"/>
      <c r="K3" s="423"/>
      <c r="L3" s="423"/>
      <c r="M3" s="423"/>
    </row>
    <row r="4" spans="2:13" ht="15" customHeight="1" x14ac:dyDescent="0.25">
      <c r="B4" s="425" t="s">
        <v>206</v>
      </c>
      <c r="C4" s="426" t="s">
        <v>254</v>
      </c>
      <c r="D4" s="426"/>
      <c r="E4" s="426"/>
      <c r="F4" s="427"/>
      <c r="G4" s="427"/>
      <c r="H4" s="427"/>
      <c r="I4" s="427"/>
      <c r="J4" s="427"/>
      <c r="K4" s="427"/>
      <c r="L4" s="427"/>
      <c r="M4" s="427"/>
    </row>
    <row r="5" spans="2:13" x14ac:dyDescent="0.25">
      <c r="B5" s="561" t="s">
        <v>210</v>
      </c>
      <c r="C5" s="428" t="s">
        <v>211</v>
      </c>
      <c r="D5" s="428"/>
      <c r="E5" s="428" t="s">
        <v>275</v>
      </c>
      <c r="F5" s="428"/>
      <c r="G5" s="429"/>
      <c r="H5" s="428"/>
      <c r="I5" s="428"/>
      <c r="J5" s="428"/>
      <c r="K5" s="428"/>
      <c r="L5" s="428"/>
      <c r="M5" s="428"/>
    </row>
    <row r="6" spans="2:13" ht="30.75" customHeight="1" x14ac:dyDescent="0.25">
      <c r="B6" s="562"/>
      <c r="C6" s="430" t="s">
        <v>244</v>
      </c>
      <c r="D6" s="431"/>
      <c r="E6" s="567" t="s">
        <v>276</v>
      </c>
      <c r="F6" s="567"/>
      <c r="G6" s="567"/>
      <c r="H6" s="567"/>
      <c r="I6" s="567"/>
      <c r="J6" s="567"/>
      <c r="K6" s="567"/>
      <c r="L6" s="567"/>
      <c r="M6" s="567"/>
    </row>
    <row r="7" spans="2:13" ht="17.25" x14ac:dyDescent="0.25">
      <c r="B7" s="562"/>
      <c r="C7" s="431" t="s">
        <v>245</v>
      </c>
      <c r="D7" s="431"/>
      <c r="E7" s="431" t="s">
        <v>269</v>
      </c>
      <c r="F7" s="432"/>
      <c r="G7" s="433"/>
      <c r="H7" s="431"/>
      <c r="I7" s="431"/>
      <c r="J7" s="431"/>
      <c r="K7" s="431"/>
      <c r="L7" s="431"/>
      <c r="M7" s="431"/>
    </row>
    <row r="8" spans="2:13" x14ac:dyDescent="0.25">
      <c r="B8" s="562"/>
      <c r="C8" s="431" t="s">
        <v>204</v>
      </c>
      <c r="D8" s="431"/>
      <c r="E8" s="431" t="s">
        <v>288</v>
      </c>
      <c r="F8" s="431"/>
      <c r="G8" s="433"/>
      <c r="H8" s="431"/>
      <c r="I8" s="431"/>
      <c r="J8" s="431"/>
      <c r="K8" s="431"/>
      <c r="L8" s="431"/>
      <c r="M8" s="431"/>
    </row>
    <row r="9" spans="2:13" x14ac:dyDescent="0.25">
      <c r="B9" s="563"/>
      <c r="C9" s="434" t="s">
        <v>212</v>
      </c>
      <c r="D9" s="434"/>
      <c r="E9" s="434" t="s">
        <v>279</v>
      </c>
      <c r="F9" s="434"/>
      <c r="G9" s="435"/>
      <c r="H9" s="434"/>
      <c r="I9" s="434"/>
      <c r="J9" s="434"/>
      <c r="K9" s="434"/>
      <c r="L9" s="434"/>
      <c r="M9" s="434"/>
    </row>
    <row r="10" spans="2:13" ht="54" customHeight="1" x14ac:dyDescent="0.25">
      <c r="B10" s="557" t="s">
        <v>218</v>
      </c>
      <c r="C10" s="436" t="s">
        <v>241</v>
      </c>
      <c r="D10" s="437"/>
      <c r="E10" s="569" t="s">
        <v>280</v>
      </c>
      <c r="F10" s="569"/>
      <c r="G10" s="569"/>
      <c r="H10" s="569"/>
      <c r="I10" s="569"/>
      <c r="J10" s="569"/>
      <c r="K10" s="569"/>
      <c r="L10" s="569"/>
      <c r="M10" s="569"/>
    </row>
    <row r="11" spans="2:13" x14ac:dyDescent="0.25">
      <c r="B11" s="558"/>
      <c r="C11" s="431" t="s">
        <v>213</v>
      </c>
      <c r="D11" s="431"/>
      <c r="E11" s="431" t="s">
        <v>281</v>
      </c>
      <c r="F11" s="431"/>
      <c r="G11" s="438"/>
      <c r="H11" s="431"/>
      <c r="I11" s="431"/>
      <c r="J11" s="431"/>
      <c r="K11" s="431"/>
      <c r="L11" s="431"/>
      <c r="M11" s="431"/>
    </row>
    <row r="12" spans="2:13" x14ac:dyDescent="0.25">
      <c r="B12" s="558"/>
      <c r="C12" s="431" t="s">
        <v>214</v>
      </c>
      <c r="D12" s="431"/>
      <c r="E12" s="431" t="s">
        <v>282</v>
      </c>
      <c r="F12" s="432"/>
      <c r="G12" s="438"/>
      <c r="H12" s="431"/>
      <c r="I12" s="431"/>
      <c r="J12" s="431"/>
      <c r="K12" s="431"/>
      <c r="L12" s="431"/>
      <c r="M12" s="431"/>
    </row>
    <row r="13" spans="2:13" x14ac:dyDescent="0.25">
      <c r="B13" s="558"/>
      <c r="C13" s="431" t="s">
        <v>215</v>
      </c>
      <c r="D13" s="431"/>
      <c r="E13" s="431" t="s">
        <v>283</v>
      </c>
      <c r="F13" s="431"/>
      <c r="G13" s="438"/>
      <c r="H13" s="431"/>
      <c r="I13" s="431"/>
      <c r="J13" s="431"/>
      <c r="K13" s="431"/>
      <c r="L13" s="431"/>
      <c r="M13" s="431"/>
    </row>
    <row r="14" spans="2:13" x14ac:dyDescent="0.25">
      <c r="B14" s="564"/>
      <c r="C14" s="434" t="s">
        <v>216</v>
      </c>
      <c r="D14" s="434"/>
      <c r="E14" s="434" t="s">
        <v>284</v>
      </c>
      <c r="F14" s="434"/>
      <c r="G14" s="439"/>
      <c r="H14" s="434"/>
      <c r="I14" s="434"/>
      <c r="J14" s="434"/>
      <c r="K14" s="434"/>
      <c r="L14" s="434"/>
      <c r="M14" s="434"/>
    </row>
    <row r="15" spans="2:13" ht="33" customHeight="1" x14ac:dyDescent="0.25">
      <c r="B15" s="560" t="s">
        <v>217</v>
      </c>
      <c r="C15" s="566" t="s">
        <v>220</v>
      </c>
      <c r="D15" s="566"/>
      <c r="E15" s="565" t="s">
        <v>258</v>
      </c>
      <c r="F15" s="565"/>
      <c r="G15" s="565"/>
      <c r="H15" s="565"/>
      <c r="I15" s="565"/>
      <c r="J15" s="565"/>
      <c r="K15" s="565"/>
      <c r="L15" s="565"/>
      <c r="M15" s="565"/>
    </row>
    <row r="16" spans="2:13" x14ac:dyDescent="0.25">
      <c r="B16" s="561"/>
      <c r="C16" s="431" t="s">
        <v>221</v>
      </c>
      <c r="D16" s="431"/>
      <c r="E16" s="431" t="s">
        <v>256</v>
      </c>
      <c r="F16" s="431"/>
      <c r="G16" s="431"/>
      <c r="H16" s="431"/>
      <c r="I16" s="431"/>
      <c r="J16" s="431"/>
      <c r="K16" s="431"/>
      <c r="L16" s="431"/>
      <c r="M16" s="431"/>
    </row>
    <row r="17" spans="2:13" x14ac:dyDescent="0.25">
      <c r="B17" s="561"/>
      <c r="C17" s="431" t="s">
        <v>222</v>
      </c>
      <c r="D17" s="431"/>
      <c r="E17" s="431" t="s">
        <v>257</v>
      </c>
      <c r="F17" s="431"/>
      <c r="G17" s="431"/>
      <c r="H17" s="431"/>
      <c r="I17" s="431"/>
      <c r="J17" s="431"/>
      <c r="K17" s="431"/>
      <c r="L17" s="431"/>
      <c r="M17" s="431"/>
    </row>
    <row r="18" spans="2:13" x14ac:dyDescent="0.25">
      <c r="B18" s="561"/>
      <c r="C18" s="431" t="s">
        <v>223</v>
      </c>
      <c r="D18" s="431"/>
      <c r="E18" s="431" t="s">
        <v>259</v>
      </c>
      <c r="F18" s="431"/>
      <c r="G18" s="431"/>
      <c r="H18" s="431"/>
      <c r="I18" s="431"/>
      <c r="J18" s="431"/>
      <c r="K18" s="431"/>
      <c r="L18" s="431"/>
      <c r="M18" s="431"/>
    </row>
    <row r="19" spans="2:13" x14ac:dyDescent="0.25">
      <c r="B19" s="561"/>
      <c r="C19" s="431" t="s">
        <v>224</v>
      </c>
      <c r="D19" s="431"/>
      <c r="E19" s="431" t="s">
        <v>260</v>
      </c>
      <c r="F19" s="431"/>
      <c r="G19" s="431"/>
      <c r="H19" s="431"/>
      <c r="I19" s="431"/>
      <c r="J19" s="431"/>
      <c r="K19" s="431"/>
      <c r="L19" s="431"/>
      <c r="M19" s="431"/>
    </row>
    <row r="20" spans="2:13" x14ac:dyDescent="0.25">
      <c r="B20" s="561"/>
      <c r="C20" s="431" t="s">
        <v>225</v>
      </c>
      <c r="D20" s="431"/>
      <c r="E20" s="431" t="s">
        <v>261</v>
      </c>
      <c r="F20" s="431"/>
      <c r="G20" s="431"/>
      <c r="H20" s="431"/>
      <c r="I20" s="431"/>
      <c r="J20" s="431"/>
      <c r="K20" s="431"/>
      <c r="L20" s="431"/>
      <c r="M20" s="431"/>
    </row>
    <row r="21" spans="2:13" x14ac:dyDescent="0.25">
      <c r="B21" s="561"/>
      <c r="C21" s="455" t="s">
        <v>226</v>
      </c>
      <c r="D21" s="455"/>
      <c r="E21" s="455" t="s">
        <v>262</v>
      </c>
      <c r="F21" s="455"/>
      <c r="G21" s="455"/>
      <c r="H21" s="455"/>
      <c r="I21" s="455"/>
      <c r="J21" s="455"/>
      <c r="K21" s="455"/>
      <c r="L21" s="455"/>
      <c r="M21" s="455"/>
    </row>
    <row r="22" spans="2:13" x14ac:dyDescent="0.25">
      <c r="B22" s="561"/>
      <c r="C22" s="454" t="s">
        <v>227</v>
      </c>
      <c r="D22" s="454"/>
      <c r="E22" s="454" t="s">
        <v>263</v>
      </c>
      <c r="F22" s="454"/>
      <c r="G22" s="454"/>
      <c r="H22" s="454"/>
      <c r="I22" s="454"/>
      <c r="J22" s="454"/>
      <c r="K22" s="454"/>
      <c r="L22" s="454"/>
      <c r="M22" s="454"/>
    </row>
    <row r="23" spans="2:13" x14ac:dyDescent="0.25">
      <c r="B23" s="445"/>
      <c r="C23" s="453" t="s">
        <v>291</v>
      </c>
      <c r="D23" s="365"/>
      <c r="E23" s="365"/>
      <c r="F23" s="365"/>
      <c r="G23" s="365"/>
      <c r="H23" s="365"/>
      <c r="I23" s="365"/>
      <c r="J23" s="365"/>
      <c r="K23" s="365"/>
      <c r="L23" s="365"/>
      <c r="M23" s="365"/>
    </row>
    <row r="24" spans="2:13" ht="15" customHeight="1" x14ac:dyDescent="0.25">
      <c r="B24" s="557" t="s">
        <v>228</v>
      </c>
      <c r="C24" s="437" t="s">
        <v>229</v>
      </c>
      <c r="D24" s="437"/>
      <c r="E24" s="437" t="s">
        <v>264</v>
      </c>
      <c r="F24" s="437"/>
      <c r="G24" s="437"/>
      <c r="H24" s="437"/>
      <c r="I24" s="437"/>
      <c r="J24" s="437"/>
      <c r="K24" s="437"/>
      <c r="L24" s="437"/>
      <c r="M24" s="437"/>
    </row>
    <row r="25" spans="2:13" ht="27.75" customHeight="1" x14ac:dyDescent="0.25">
      <c r="B25" s="558"/>
      <c r="C25" s="568" t="s">
        <v>219</v>
      </c>
      <c r="D25" s="568"/>
      <c r="E25" s="567" t="s">
        <v>265</v>
      </c>
      <c r="F25" s="567"/>
      <c r="G25" s="567"/>
      <c r="H25" s="567"/>
      <c r="I25" s="567"/>
      <c r="J25" s="567"/>
      <c r="K25" s="567"/>
      <c r="L25" s="567"/>
      <c r="M25" s="567"/>
    </row>
    <row r="26" spans="2:13" ht="15.75" customHeight="1" x14ac:dyDescent="0.25">
      <c r="B26" s="564"/>
      <c r="C26" s="434" t="s">
        <v>230</v>
      </c>
      <c r="D26" s="434"/>
      <c r="E26" s="434" t="s">
        <v>266</v>
      </c>
      <c r="F26" s="434"/>
      <c r="G26" s="434"/>
      <c r="H26" s="434"/>
      <c r="I26" s="434"/>
      <c r="J26" s="434"/>
      <c r="K26" s="434"/>
      <c r="L26" s="434"/>
      <c r="M26" s="434"/>
    </row>
    <row r="27" spans="2:13" ht="15" customHeight="1" x14ac:dyDescent="0.25">
      <c r="B27" s="557" t="s">
        <v>286</v>
      </c>
      <c r="C27" s="437" t="s">
        <v>231</v>
      </c>
      <c r="D27" s="437"/>
      <c r="E27" s="440" t="s">
        <v>267</v>
      </c>
      <c r="F27" s="437"/>
      <c r="G27" s="437"/>
      <c r="H27" s="437"/>
      <c r="I27" s="437"/>
      <c r="J27" s="437"/>
      <c r="K27" s="437"/>
      <c r="L27" s="437"/>
      <c r="M27" s="437"/>
    </row>
    <row r="28" spans="2:13" x14ac:dyDescent="0.25">
      <c r="B28" s="558"/>
      <c r="C28" s="431" t="s">
        <v>232</v>
      </c>
      <c r="D28" s="431"/>
      <c r="E28" s="441" t="s">
        <v>268</v>
      </c>
      <c r="F28" s="431"/>
      <c r="G28" s="431"/>
      <c r="H28" s="431"/>
      <c r="I28" s="431"/>
      <c r="J28" s="431"/>
      <c r="K28" s="431"/>
      <c r="L28" s="431"/>
      <c r="M28" s="431"/>
    </row>
    <row r="29" spans="2:13" ht="17.25" x14ac:dyDescent="0.25">
      <c r="B29" s="558"/>
      <c r="C29" s="431" t="s">
        <v>245</v>
      </c>
      <c r="D29" s="431"/>
      <c r="E29" s="441" t="s">
        <v>269</v>
      </c>
      <c r="F29" s="431"/>
      <c r="G29" s="431"/>
      <c r="H29" s="431"/>
      <c r="I29" s="431"/>
      <c r="J29" s="431"/>
      <c r="K29" s="431"/>
      <c r="L29" s="431"/>
      <c r="M29" s="431"/>
    </row>
    <row r="30" spans="2:13" x14ac:dyDescent="0.25">
      <c r="B30" s="558"/>
      <c r="C30" s="431" t="s">
        <v>212</v>
      </c>
      <c r="D30" s="431"/>
      <c r="E30" s="441" t="s">
        <v>270</v>
      </c>
      <c r="F30" s="431"/>
      <c r="G30" s="431"/>
      <c r="H30" s="431"/>
      <c r="I30" s="431"/>
      <c r="J30" s="431"/>
      <c r="K30" s="431"/>
      <c r="L30" s="431"/>
      <c r="M30" s="431"/>
    </row>
    <row r="31" spans="2:13" x14ac:dyDescent="0.25">
      <c r="B31" s="558"/>
      <c r="C31" s="431" t="s">
        <v>233</v>
      </c>
      <c r="D31" s="431"/>
      <c r="E31" s="441" t="s">
        <v>271</v>
      </c>
      <c r="F31" s="431"/>
      <c r="G31" s="431"/>
      <c r="H31" s="431"/>
      <c r="I31" s="431"/>
      <c r="J31" s="431"/>
      <c r="K31" s="431"/>
      <c r="L31" s="431"/>
      <c r="M31" s="431"/>
    </row>
    <row r="32" spans="2:13" x14ac:dyDescent="0.25">
      <c r="B32" s="558"/>
      <c r="C32" s="431" t="s">
        <v>234</v>
      </c>
      <c r="D32" s="431"/>
      <c r="E32" s="441" t="s">
        <v>272</v>
      </c>
      <c r="F32" s="431"/>
      <c r="G32" s="431"/>
      <c r="H32" s="431"/>
      <c r="I32" s="431"/>
      <c r="J32" s="431"/>
      <c r="K32" s="431"/>
      <c r="L32" s="431"/>
      <c r="M32" s="431"/>
    </row>
    <row r="33" spans="2:16" x14ac:dyDescent="0.25">
      <c r="B33" s="564"/>
      <c r="C33" s="434" t="s">
        <v>235</v>
      </c>
      <c r="D33" s="434"/>
      <c r="E33" s="434" t="s">
        <v>273</v>
      </c>
      <c r="F33" s="434"/>
      <c r="G33" s="434"/>
      <c r="H33" s="434"/>
      <c r="I33" s="434"/>
      <c r="J33" s="434"/>
      <c r="K33" s="434"/>
      <c r="L33" s="434"/>
      <c r="M33" s="434"/>
    </row>
    <row r="34" spans="2:16" ht="15" customHeight="1" x14ac:dyDescent="0.25">
      <c r="B34" s="557" t="s">
        <v>236</v>
      </c>
      <c r="C34" s="555" t="s">
        <v>237</v>
      </c>
      <c r="D34" s="555"/>
      <c r="E34" s="553" t="s">
        <v>274</v>
      </c>
      <c r="F34" s="553"/>
      <c r="G34" s="553"/>
      <c r="H34" s="553"/>
      <c r="I34" s="553"/>
      <c r="J34" s="553"/>
      <c r="K34" s="553"/>
      <c r="L34" s="553"/>
      <c r="M34" s="553"/>
    </row>
    <row r="35" spans="2:16" x14ac:dyDescent="0.25">
      <c r="B35" s="558"/>
      <c r="C35" s="556"/>
      <c r="D35" s="556"/>
      <c r="E35" s="554"/>
      <c r="F35" s="554"/>
      <c r="G35" s="554"/>
      <c r="H35" s="554"/>
      <c r="I35" s="554"/>
      <c r="J35" s="554"/>
      <c r="K35" s="554"/>
      <c r="L35" s="554"/>
      <c r="M35" s="554"/>
    </row>
    <row r="36" spans="2:16" ht="15.75" thickBot="1" x14ac:dyDescent="0.3">
      <c r="B36" s="559"/>
      <c r="C36" s="456"/>
      <c r="D36" s="456"/>
      <c r="E36" s="442"/>
      <c r="F36" s="386"/>
      <c r="G36" s="386"/>
      <c r="H36" s="386"/>
      <c r="I36" s="386"/>
      <c r="J36" s="386"/>
      <c r="K36" s="386"/>
      <c r="L36" s="386"/>
      <c r="M36" s="386"/>
    </row>
    <row r="37" spans="2:16" x14ac:dyDescent="0.25">
      <c r="B37" s="368"/>
      <c r="C37" s="552"/>
      <c r="D37" s="552"/>
      <c r="E37" s="552"/>
      <c r="F37" s="552"/>
      <c r="G37" s="552"/>
      <c r="H37" s="368"/>
      <c r="I37" s="368"/>
      <c r="J37" s="368"/>
      <c r="K37" s="368"/>
      <c r="L37" s="368"/>
      <c r="M37" s="368"/>
    </row>
    <row r="38" spans="2:16" ht="34.5" customHeight="1" x14ac:dyDescent="0.25">
      <c r="B38" s="368"/>
      <c r="C38" s="550" t="s">
        <v>238</v>
      </c>
      <c r="D38" s="550"/>
      <c r="E38" s="550"/>
      <c r="F38" s="550"/>
      <c r="G38" s="550"/>
      <c r="H38" s="550"/>
      <c r="I38" s="368"/>
      <c r="J38" s="368"/>
      <c r="K38" s="368"/>
      <c r="L38" s="368"/>
      <c r="M38" s="368"/>
    </row>
    <row r="39" spans="2:16" ht="86.25" customHeight="1" x14ac:dyDescent="0.25">
      <c r="B39" s="368"/>
      <c r="C39" s="551" t="s">
        <v>239</v>
      </c>
      <c r="D39" s="551"/>
      <c r="E39" s="551"/>
      <c r="F39" s="551"/>
      <c r="G39" s="551"/>
      <c r="H39" s="551"/>
      <c r="I39" s="443"/>
      <c r="J39" s="443"/>
      <c r="K39" s="443"/>
      <c r="L39" s="443"/>
      <c r="M39" s="443"/>
      <c r="N39" s="349"/>
      <c r="O39" s="349"/>
      <c r="P39" s="349"/>
    </row>
    <row r="40" spans="2:16" ht="20.25" customHeight="1" x14ac:dyDescent="0.25">
      <c r="B40" s="368"/>
      <c r="C40" s="551" t="s">
        <v>240</v>
      </c>
      <c r="D40" s="551"/>
      <c r="E40" s="551"/>
      <c r="F40" s="551"/>
      <c r="G40" s="551"/>
      <c r="H40" s="551"/>
      <c r="I40" s="368"/>
      <c r="J40" s="368"/>
      <c r="K40" s="368"/>
      <c r="L40" s="368"/>
      <c r="M40" s="368"/>
    </row>
    <row r="41" spans="2:16" ht="17.25" x14ac:dyDescent="0.25">
      <c r="B41" s="368"/>
      <c r="C41" s="444" t="s">
        <v>285</v>
      </c>
      <c r="D41" s="368"/>
      <c r="E41" s="368"/>
      <c r="F41" s="368"/>
      <c r="G41" s="368"/>
      <c r="H41" s="368"/>
      <c r="I41" s="368"/>
      <c r="J41" s="368"/>
      <c r="K41" s="368"/>
      <c r="L41" s="368"/>
      <c r="M41" s="368"/>
    </row>
    <row r="42" spans="2:16" x14ac:dyDescent="0.25">
      <c r="B42" s="368"/>
      <c r="C42" s="444" t="s">
        <v>247</v>
      </c>
      <c r="D42" s="368"/>
      <c r="E42" s="368"/>
      <c r="F42" s="368"/>
      <c r="G42" s="368"/>
      <c r="H42" s="368"/>
      <c r="I42" s="368"/>
      <c r="J42" s="368"/>
      <c r="K42" s="368"/>
      <c r="L42" s="368"/>
      <c r="M42" s="368"/>
    </row>
    <row r="43" spans="2:16" x14ac:dyDescent="0.25">
      <c r="B43" s="368"/>
      <c r="C43" s="444" t="s">
        <v>248</v>
      </c>
      <c r="D43" s="368"/>
      <c r="E43" s="368"/>
      <c r="F43" s="368"/>
      <c r="G43" s="368"/>
      <c r="H43" s="368"/>
      <c r="I43" s="368"/>
      <c r="J43" s="368"/>
      <c r="K43" s="368"/>
      <c r="L43" s="368"/>
      <c r="M43" s="368"/>
    </row>
    <row r="44" spans="2:16" x14ac:dyDescent="0.25">
      <c r="B44" s="368"/>
      <c r="C44" s="444" t="s">
        <v>249</v>
      </c>
      <c r="D44" s="368"/>
      <c r="E44" s="368"/>
      <c r="F44" s="368"/>
      <c r="G44" s="368"/>
      <c r="H44" s="368"/>
      <c r="I44" s="368"/>
      <c r="J44" s="368"/>
      <c r="K44" s="368"/>
      <c r="L44" s="368"/>
      <c r="M44" s="368"/>
    </row>
  </sheetData>
  <sheetProtection password="ED61" sheet="1" objects="1" scenarios="1"/>
  <mergeCells count="18">
    <mergeCell ref="E15:M15"/>
    <mergeCell ref="C15:D15"/>
    <mergeCell ref="E25:M25"/>
    <mergeCell ref="C25:D25"/>
    <mergeCell ref="E6:M6"/>
    <mergeCell ref="E10:M10"/>
    <mergeCell ref="B34:B36"/>
    <mergeCell ref="B15:B22"/>
    <mergeCell ref="B5:B9"/>
    <mergeCell ref="B24:B26"/>
    <mergeCell ref="B27:B33"/>
    <mergeCell ref="B10:B14"/>
    <mergeCell ref="C38:H38"/>
    <mergeCell ref="C39:H39"/>
    <mergeCell ref="C40:H40"/>
    <mergeCell ref="C37:G37"/>
    <mergeCell ref="E34:M35"/>
    <mergeCell ref="C34:D35"/>
  </mergeCells>
  <printOptions horizontalCentered="1"/>
  <pageMargins left="0.2" right="0.2" top="0.25" bottom="0.2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CER</vt:lpstr>
      <vt:lpstr>DDI</vt:lpstr>
      <vt:lpstr>SDF</vt:lpstr>
      <vt:lpstr>EC</vt:lpstr>
      <vt:lpstr>NOI Application</vt:lpstr>
      <vt:lpstr>CalwaterID stats</vt:lpstr>
      <vt:lpstr>MRP template</vt:lpstr>
      <vt:lpstr>MRP guide</vt:lpstr>
      <vt:lpstr>CER!Print_Area</vt:lpstr>
      <vt:lpstr>DDI!Print_Area</vt:lpstr>
      <vt:lpstr>'MRP guide'!Print_Area</vt:lpstr>
      <vt:lpstr>'MRP template'!Print_Area</vt:lpstr>
      <vt:lpstr>'NOI Application'!Print_Area</vt:lpstr>
      <vt:lpstr>SDF!Print_Area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arbol</dc:creator>
  <cp:lastModifiedBy>RB3Office</cp:lastModifiedBy>
  <cp:lastPrinted>2012-06-29T20:05:04Z</cp:lastPrinted>
  <dcterms:created xsi:type="dcterms:W3CDTF">2011-09-03T05:48:29Z</dcterms:created>
  <dcterms:modified xsi:type="dcterms:W3CDTF">2012-07-10T20:58:21Z</dcterms:modified>
</cp:coreProperties>
</file>